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7.xml" ContentType="application/vnd.openxmlformats-officedocument.drawing+xml"/>
  <Override PartName="/xl/ctrlProps/ctrlProp12.xml" ContentType="application/vnd.ms-excel.controlproperties+xml"/>
  <Override PartName="/xl/drawings/drawing8.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infs01\FolderRedirects$\11456\Downloads\"/>
    </mc:Choice>
  </mc:AlternateContent>
  <workbookProtection workbookPassword="CC19" lockStructure="1"/>
  <bookViews>
    <workbookView xWindow="0" yWindow="0" windowWidth="19200" windowHeight="6810" tabRatio="704"/>
  </bookViews>
  <sheets>
    <sheet name="説明書" sheetId="7" r:id="rId1"/>
    <sheet name="計算シート" sheetId="1" r:id="rId2"/>
    <sheet name="収支内訳書（表）" sheetId="13" r:id="rId3"/>
    <sheet name="収支内訳書（表）1" sheetId="5" state="hidden" r:id="rId4"/>
    <sheet name="収支内訳書（裏）" sheetId="15" r:id="rId5"/>
    <sheet name="収支内訳書（裏）１" sheetId="6" state="hidden" r:id="rId6"/>
    <sheet name="償却資産明細書(入力)" sheetId="8" r:id="rId7"/>
    <sheet name="耐用年数表" sheetId="11" r:id="rId8"/>
    <sheet name="専従者控除シート" sheetId="2" r:id="rId9"/>
    <sheet name="新償却資産計算" sheetId="20" state="hidden" r:id="rId10"/>
    <sheet name="償却資産明細書(印刷)" sheetId="12" state="hidden" r:id="rId11"/>
    <sheet name="償却率 (H20まで)" sheetId="16" state="hidden" r:id="rId12"/>
    <sheet name="償却率 (H21から)" sheetId="17" state="hidden" r:id="rId13"/>
    <sheet name="償却率" sheetId="9" state="hidden" r:id="rId14"/>
    <sheet name="印字要求" sheetId="14" state="hidden" r:id="rId15"/>
    <sheet name="償却率１００" sheetId="3" state="hidden" r:id="rId16"/>
  </sheets>
  <definedNames>
    <definedName name="_xlnm._FilterDatabase" localSheetId="1" hidden="1">計算シート!$C$12:$C$97</definedName>
    <definedName name="_xlnm._FilterDatabase" localSheetId="5" hidden="1">'収支内訳書（裏）１'!$A$3:$BH$40</definedName>
    <definedName name="_xlnm.Print_Area" localSheetId="1">計算シート!$A$1:$I$57</definedName>
    <definedName name="_xlnm.Print_Area" localSheetId="2">'収支内訳書（表）'!$A$1:$CU$116</definedName>
    <definedName name="_xlnm.Print_Area" localSheetId="3">'収支内訳書（表）1'!$A$1:$AR$45</definedName>
    <definedName name="_xlnm.Print_Area" localSheetId="4">'収支内訳書（裏）'!$A$1:$BE$81</definedName>
    <definedName name="_xlnm.Print_Area" localSheetId="5">'収支内訳書（裏）１'!$A$1:$BH$43</definedName>
    <definedName name="_xlnm.Print_Area" localSheetId="6">'償却資産明細書(入力)'!$B$3:$AA$29</definedName>
    <definedName name="_xlnm.Print_Area" localSheetId="0">説明書!$A$1:$J$90</definedName>
    <definedName name="支出">計算シート!$M$23:$M$45</definedName>
    <definedName name="収支の別">計算シート!$M$7:$M$8</definedName>
    <definedName name="収入">計算シート!$M$11:$M$22</definedName>
  </definedNames>
  <calcPr calcId="162913"/>
</workbook>
</file>

<file path=xl/calcChain.xml><?xml version="1.0" encoding="utf-8"?>
<calcChain xmlns="http://schemas.openxmlformats.org/spreadsheetml/2006/main">
  <c r="B7" i="12" l="1"/>
  <c r="B8" i="12"/>
  <c r="B9" i="12"/>
  <c r="B10" i="12"/>
  <c r="A52" i="15"/>
  <c r="B11" i="12"/>
  <c r="B12" i="12"/>
  <c r="B13" i="12"/>
  <c r="B14" i="12"/>
  <c r="B15" i="12"/>
  <c r="B16" i="12"/>
  <c r="B17" i="12"/>
  <c r="B18" i="12"/>
  <c r="B19" i="12"/>
  <c r="B20" i="12"/>
  <c r="B21" i="12"/>
  <c r="B22" i="12"/>
  <c r="B23" i="12"/>
  <c r="B24" i="12"/>
  <c r="B25" i="12"/>
  <c r="B26" i="12"/>
  <c r="B27" i="12"/>
  <c r="B28" i="12"/>
  <c r="C7" i="12"/>
  <c r="G27" i="6"/>
  <c r="C8" i="12"/>
  <c r="C9" i="12"/>
  <c r="C10" i="12"/>
  <c r="G30" i="6"/>
  <c r="C11" i="12"/>
  <c r="C12" i="12"/>
  <c r="C13" i="12"/>
  <c r="C14" i="12"/>
  <c r="C15" i="12"/>
  <c r="C16" i="12"/>
  <c r="C17" i="12"/>
  <c r="C18" i="12"/>
  <c r="C19" i="12"/>
  <c r="C20" i="12"/>
  <c r="C21" i="12"/>
  <c r="C22" i="12"/>
  <c r="C23" i="12"/>
  <c r="C24" i="12"/>
  <c r="C25" i="12"/>
  <c r="C26" i="12"/>
  <c r="C27" i="12"/>
  <c r="C28" i="12"/>
  <c r="D7" i="12"/>
  <c r="A7" i="12"/>
  <c r="D8" i="12"/>
  <c r="A8" i="12"/>
  <c r="D9" i="12"/>
  <c r="G49" i="15"/>
  <c r="D10" i="12"/>
  <c r="I30" i="6"/>
  <c r="D11" i="12"/>
  <c r="D12" i="12"/>
  <c r="D13" i="12"/>
  <c r="D14" i="12"/>
  <c r="D15" i="12"/>
  <c r="D16" i="12"/>
  <c r="D17" i="12"/>
  <c r="D18" i="12"/>
  <c r="A18" i="12"/>
  <c r="D19" i="12"/>
  <c r="D20" i="12"/>
  <c r="H20" i="12"/>
  <c r="D21" i="12"/>
  <c r="D22" i="12"/>
  <c r="N22" i="12"/>
  <c r="D23" i="12"/>
  <c r="D24" i="12"/>
  <c r="D25" i="12"/>
  <c r="D26" i="12"/>
  <c r="A26" i="12"/>
  <c r="D27" i="12"/>
  <c r="D28" i="12"/>
  <c r="E7" i="12"/>
  <c r="E8" i="12"/>
  <c r="H46" i="15"/>
  <c r="E9" i="12"/>
  <c r="E10" i="12"/>
  <c r="K30" i="6"/>
  <c r="E11" i="12"/>
  <c r="H55" i="15"/>
  <c r="E12" i="12"/>
  <c r="E13" i="12"/>
  <c r="E14" i="12"/>
  <c r="E15" i="12"/>
  <c r="E16" i="12"/>
  <c r="E17" i="12"/>
  <c r="E18" i="12"/>
  <c r="E19" i="12"/>
  <c r="E20" i="12"/>
  <c r="E21" i="12"/>
  <c r="E22" i="12"/>
  <c r="E23" i="12"/>
  <c r="E24" i="12"/>
  <c r="E25" i="12"/>
  <c r="E26" i="12"/>
  <c r="E27" i="12"/>
  <c r="E28" i="12"/>
  <c r="F7" i="12"/>
  <c r="J43" i="15"/>
  <c r="F8" i="12"/>
  <c r="M28" i="6"/>
  <c r="F9" i="12"/>
  <c r="M29" i="6"/>
  <c r="F10" i="12"/>
  <c r="M30" i="6"/>
  <c r="F11" i="12"/>
  <c r="F12" i="12"/>
  <c r="M32" i="6"/>
  <c r="F13" i="12"/>
  <c r="F14" i="12"/>
  <c r="F15" i="12"/>
  <c r="F16" i="12"/>
  <c r="F17" i="12"/>
  <c r="F18" i="12"/>
  <c r="F19" i="12"/>
  <c r="F20" i="12"/>
  <c r="F21" i="12"/>
  <c r="F22" i="12"/>
  <c r="F23" i="12"/>
  <c r="F24" i="12"/>
  <c r="F25" i="12"/>
  <c r="F26" i="12"/>
  <c r="F27" i="12"/>
  <c r="F28" i="12"/>
  <c r="G7" i="12"/>
  <c r="G8" i="12"/>
  <c r="G9" i="12"/>
  <c r="G10" i="12"/>
  <c r="K52" i="15"/>
  <c r="G11" i="12"/>
  <c r="G12" i="12"/>
  <c r="G13" i="12"/>
  <c r="G14" i="12"/>
  <c r="G15" i="12"/>
  <c r="G16" i="12"/>
  <c r="G17" i="12"/>
  <c r="G18" i="12"/>
  <c r="G19" i="12"/>
  <c r="G20" i="12"/>
  <c r="G21" i="12"/>
  <c r="G22" i="12"/>
  <c r="G23" i="12"/>
  <c r="G24" i="12"/>
  <c r="G25" i="12"/>
  <c r="G26" i="12"/>
  <c r="G27" i="12"/>
  <c r="G28" i="12"/>
  <c r="H11" i="12"/>
  <c r="N55" i="15" s="1"/>
  <c r="H12" i="12"/>
  <c r="H13" i="12"/>
  <c r="H15" i="12"/>
  <c r="H16" i="12"/>
  <c r="H19" i="12"/>
  <c r="H21" i="12"/>
  <c r="H22" i="12"/>
  <c r="H23" i="12"/>
  <c r="H24" i="12"/>
  <c r="H25" i="12"/>
  <c r="H26" i="12"/>
  <c r="H27" i="12"/>
  <c r="H28" i="12"/>
  <c r="J7" i="12"/>
  <c r="S43" i="15"/>
  <c r="J8" i="12"/>
  <c r="Z28" i="6"/>
  <c r="J9" i="12"/>
  <c r="S49" i="15"/>
  <c r="J10" i="12"/>
  <c r="S52" i="15"/>
  <c r="J11" i="12"/>
  <c r="J12" i="12"/>
  <c r="J13" i="12"/>
  <c r="J14" i="12"/>
  <c r="J15" i="12"/>
  <c r="J16" i="12"/>
  <c r="J17" i="12"/>
  <c r="J18" i="12"/>
  <c r="J19" i="12"/>
  <c r="J20" i="12"/>
  <c r="J21" i="12"/>
  <c r="J22" i="12"/>
  <c r="J23" i="12"/>
  <c r="J24" i="12"/>
  <c r="J25" i="12"/>
  <c r="J26" i="12"/>
  <c r="J27" i="12"/>
  <c r="J28" i="12"/>
  <c r="N11" i="12"/>
  <c r="N12" i="12"/>
  <c r="N13" i="12"/>
  <c r="N15" i="12"/>
  <c r="N16" i="12"/>
  <c r="N19" i="12"/>
  <c r="N20" i="12"/>
  <c r="N21" i="12"/>
  <c r="N24" i="12"/>
  <c r="N25" i="12"/>
  <c r="N27" i="12"/>
  <c r="N28" i="12"/>
  <c r="O7" i="12"/>
  <c r="O8" i="12"/>
  <c r="O9" i="12"/>
  <c r="O10" i="12"/>
  <c r="AM30" i="6"/>
  <c r="O11" i="12"/>
  <c r="O12" i="12"/>
  <c r="O13" i="12"/>
  <c r="O14" i="12"/>
  <c r="O15" i="12"/>
  <c r="O16" i="12"/>
  <c r="O17" i="12"/>
  <c r="O18" i="12"/>
  <c r="O19" i="12"/>
  <c r="O20" i="12"/>
  <c r="O21" i="12"/>
  <c r="O22" i="12"/>
  <c r="O23" i="12"/>
  <c r="O24" i="12"/>
  <c r="O25" i="12"/>
  <c r="O26" i="12"/>
  <c r="O27" i="12"/>
  <c r="O28" i="12"/>
  <c r="P11" i="12"/>
  <c r="AP31" i="6"/>
  <c r="AW10" i="3" s="1"/>
  <c r="AY10" i="3" s="1"/>
  <c r="BA10" i="3" s="1"/>
  <c r="P12" i="12"/>
  <c r="P13" i="12"/>
  <c r="P15" i="12"/>
  <c r="P16" i="12"/>
  <c r="P19" i="12"/>
  <c r="P20" i="12"/>
  <c r="P21" i="12"/>
  <c r="P24" i="12"/>
  <c r="P25" i="12"/>
  <c r="P27" i="12"/>
  <c r="P28" i="12"/>
  <c r="Q7" i="12"/>
  <c r="AN43" i="15"/>
  <c r="Q8" i="12"/>
  <c r="AN46" i="15"/>
  <c r="Q9" i="12"/>
  <c r="Q10" i="12"/>
  <c r="Q11" i="12"/>
  <c r="Q12" i="12"/>
  <c r="Q13" i="12"/>
  <c r="Q14" i="12"/>
  <c r="Q15" i="12"/>
  <c r="Q16" i="12"/>
  <c r="Q17" i="12"/>
  <c r="Q18" i="12"/>
  <c r="Q19" i="12"/>
  <c r="Q20" i="12"/>
  <c r="Q21" i="12"/>
  <c r="Q22" i="12"/>
  <c r="Q23" i="12"/>
  <c r="Q24" i="12"/>
  <c r="Q25" i="12"/>
  <c r="Q26" i="12"/>
  <c r="Q27" i="12"/>
  <c r="Q28" i="12"/>
  <c r="R11" i="12"/>
  <c r="AP55" i="15"/>
  <c r="R12" i="12"/>
  <c r="R13" i="12"/>
  <c r="R15" i="12"/>
  <c r="R16" i="12"/>
  <c r="R19" i="12"/>
  <c r="R20" i="12"/>
  <c r="R21" i="12"/>
  <c r="R24" i="12"/>
  <c r="R25" i="12"/>
  <c r="R27" i="12"/>
  <c r="R28" i="12"/>
  <c r="S11" i="12"/>
  <c r="S12" i="12"/>
  <c r="S13" i="12"/>
  <c r="S15" i="12"/>
  <c r="S16" i="12"/>
  <c r="S19" i="12"/>
  <c r="S20" i="12"/>
  <c r="S21" i="12"/>
  <c r="S22" i="12"/>
  <c r="S24" i="12"/>
  <c r="S25" i="12"/>
  <c r="S26" i="12"/>
  <c r="S27" i="12"/>
  <c r="S28" i="12"/>
  <c r="J6" i="12"/>
  <c r="S41" i="15"/>
  <c r="CN20" i="20"/>
  <c r="CQ20" i="20"/>
  <c r="CN21" i="20"/>
  <c r="CN22" i="20"/>
  <c r="CN23" i="20"/>
  <c r="CQ23" i="20"/>
  <c r="CN24" i="20"/>
  <c r="CN25" i="20"/>
  <c r="CN26" i="20"/>
  <c r="CN27" i="20"/>
  <c r="EE27" i="20"/>
  <c r="CN28" i="20"/>
  <c r="CN29" i="20"/>
  <c r="CN30" i="20"/>
  <c r="CQ30" i="20"/>
  <c r="CN31" i="20"/>
  <c r="CV31" i="20"/>
  <c r="CY31" i="20"/>
  <c r="DH31" i="20" s="1"/>
  <c r="CN32" i="20"/>
  <c r="CN33" i="20"/>
  <c r="CN34" i="20"/>
  <c r="CN35" i="20"/>
  <c r="CN36" i="20"/>
  <c r="CN37" i="20"/>
  <c r="CN38" i="20"/>
  <c r="DJ38" i="20"/>
  <c r="CN39" i="20"/>
  <c r="CQ39" i="20"/>
  <c r="CN40" i="20"/>
  <c r="CN41" i="20"/>
  <c r="CN19" i="20"/>
  <c r="C2" i="1"/>
  <c r="E2" i="12"/>
  <c r="DR20" i="20"/>
  <c r="CI20" i="20"/>
  <c r="O20" i="20"/>
  <c r="DQ20" i="20"/>
  <c r="DR21" i="20"/>
  <c r="CI21" i="20"/>
  <c r="O21" i="20"/>
  <c r="DQ21" i="20"/>
  <c r="EH21" i="20"/>
  <c r="DR22" i="20"/>
  <c r="CI22" i="20"/>
  <c r="O22" i="20"/>
  <c r="DQ22" i="20"/>
  <c r="DR23" i="20"/>
  <c r="EH23" i="20"/>
  <c r="CI23" i="20"/>
  <c r="O23" i="20"/>
  <c r="DQ23" i="20"/>
  <c r="DR24" i="20"/>
  <c r="DQ24" i="20"/>
  <c r="CI24" i="20"/>
  <c r="O24" i="20"/>
  <c r="DR25" i="20"/>
  <c r="CI25" i="20"/>
  <c r="DQ25" i="20"/>
  <c r="DR26" i="20"/>
  <c r="CI26" i="20"/>
  <c r="O26" i="20"/>
  <c r="DQ26" i="20"/>
  <c r="DR27" i="20"/>
  <c r="CI27" i="20"/>
  <c r="O27" i="20"/>
  <c r="DQ27" i="20"/>
  <c r="EH27" i="20"/>
  <c r="DR28" i="20"/>
  <c r="CI28" i="20"/>
  <c r="O28" i="20"/>
  <c r="DQ28" i="20"/>
  <c r="DR29" i="20"/>
  <c r="CI29" i="20"/>
  <c r="O29" i="20"/>
  <c r="DQ29" i="20"/>
  <c r="DR30" i="20"/>
  <c r="DP30" i="20"/>
  <c r="CI30" i="20"/>
  <c r="O30" i="20"/>
  <c r="DQ30" i="20"/>
  <c r="EH30" i="20"/>
  <c r="DR31" i="20"/>
  <c r="DQ31" i="20"/>
  <c r="CI31" i="20"/>
  <c r="O31" i="20"/>
  <c r="DR32" i="20"/>
  <c r="CI32" i="20"/>
  <c r="O32" i="20"/>
  <c r="DQ32" i="20"/>
  <c r="DR33" i="20"/>
  <c r="CI33" i="20"/>
  <c r="O33" i="20"/>
  <c r="DQ33" i="20"/>
  <c r="DR34" i="20"/>
  <c r="DQ34" i="20"/>
  <c r="CI34" i="20"/>
  <c r="O34" i="20"/>
  <c r="DR35" i="20"/>
  <c r="CI35" i="20"/>
  <c r="O35" i="20"/>
  <c r="DQ35" i="20"/>
  <c r="DR36" i="20"/>
  <c r="CI36" i="20"/>
  <c r="O36" i="20"/>
  <c r="DQ36" i="20"/>
  <c r="EH36" i="20"/>
  <c r="DR37" i="20"/>
  <c r="DP37" i="20"/>
  <c r="EG37" i="20"/>
  <c r="CI37" i="20"/>
  <c r="O37" i="20"/>
  <c r="DQ37" i="20"/>
  <c r="DR38" i="20"/>
  <c r="DQ38" i="20"/>
  <c r="CI38" i="20"/>
  <c r="O38" i="20"/>
  <c r="DR39" i="20"/>
  <c r="CI39" i="20"/>
  <c r="O39" i="20"/>
  <c r="DQ39" i="20"/>
  <c r="DR40" i="20"/>
  <c r="CI40" i="20"/>
  <c r="O40" i="20"/>
  <c r="DQ40" i="20"/>
  <c r="FH41" i="20"/>
  <c r="DR41" i="20"/>
  <c r="CI41" i="20"/>
  <c r="O41" i="20"/>
  <c r="DQ41" i="20"/>
  <c r="CI19" i="20"/>
  <c r="O19" i="20"/>
  <c r="DR19" i="20"/>
  <c r="DQ19" i="20"/>
  <c r="EH19" i="20"/>
  <c r="DP19" i="20"/>
  <c r="I46" i="1"/>
  <c r="F22" i="14"/>
  <c r="T22" i="14"/>
  <c r="I41" i="1"/>
  <c r="F12" i="14"/>
  <c r="I40" i="1"/>
  <c r="F10" i="14"/>
  <c r="S10" i="14"/>
  <c r="S11" i="14"/>
  <c r="AQ49" i="13"/>
  <c r="I39" i="1"/>
  <c r="F8" i="14"/>
  <c r="I38" i="1"/>
  <c r="F6" i="14"/>
  <c r="T6" i="14"/>
  <c r="I37" i="1"/>
  <c r="I36" i="1"/>
  <c r="I35" i="1"/>
  <c r="H43" i="5"/>
  <c r="I34" i="1"/>
  <c r="C38" i="14"/>
  <c r="I33" i="1"/>
  <c r="C36" i="14"/>
  <c r="I32" i="1"/>
  <c r="I31" i="1"/>
  <c r="C32" i="14"/>
  <c r="I30" i="1"/>
  <c r="I29" i="1"/>
  <c r="H37" i="5"/>
  <c r="I28" i="1"/>
  <c r="C26" i="14"/>
  <c r="J26" i="14"/>
  <c r="I27" i="1"/>
  <c r="H35" i="5"/>
  <c r="I26" i="1"/>
  <c r="C22" i="14"/>
  <c r="I24" i="1"/>
  <c r="C18" i="14"/>
  <c r="I23" i="1"/>
  <c r="H29" i="5"/>
  <c r="AF29" i="5"/>
  <c r="I14" i="1"/>
  <c r="C6" i="14"/>
  <c r="N21" i="1"/>
  <c r="K21" i="15"/>
  <c r="N20" i="1"/>
  <c r="E21" i="15"/>
  <c r="N19" i="1"/>
  <c r="N18" i="1"/>
  <c r="E16" i="15"/>
  <c r="N17" i="1"/>
  <c r="M11" i="6"/>
  <c r="N16" i="1"/>
  <c r="E13" i="15"/>
  <c r="N15" i="1"/>
  <c r="E11" i="15"/>
  <c r="N14" i="1"/>
  <c r="K19" i="15"/>
  <c r="N13" i="1"/>
  <c r="E19" i="15"/>
  <c r="N12" i="1"/>
  <c r="M8" i="6"/>
  <c r="N11" i="1"/>
  <c r="E9" i="15"/>
  <c r="CP19" i="20"/>
  <c r="M44" i="1"/>
  <c r="I45" i="1"/>
  <c r="O33" i="5"/>
  <c r="M43" i="1"/>
  <c r="I44" i="1"/>
  <c r="O31" i="5"/>
  <c r="M42" i="1"/>
  <c r="I43" i="1"/>
  <c r="O29" i="5"/>
  <c r="M41" i="1"/>
  <c r="I42" i="1"/>
  <c r="CO19" i="20"/>
  <c r="CW19" i="20"/>
  <c r="CX19" i="20"/>
  <c r="DA19" i="20"/>
  <c r="CJ19" i="20"/>
  <c r="Q19" i="20"/>
  <c r="FI19" i="20"/>
  <c r="BS20" i="20"/>
  <c r="BT20" i="20"/>
  <c r="CJ20" i="20"/>
  <c r="Q20" i="20"/>
  <c r="AJ20" i="20"/>
  <c r="DP20" i="20"/>
  <c r="CK20" i="20"/>
  <c r="AW20" i="20"/>
  <c r="CO20" i="20"/>
  <c r="CP20" i="20"/>
  <c r="CW20" i="20"/>
  <c r="CX20" i="20"/>
  <c r="DA20" i="20"/>
  <c r="BS21" i="20"/>
  <c r="CJ21" i="20"/>
  <c r="Q21" i="20"/>
  <c r="DP21" i="20"/>
  <c r="CK21" i="20"/>
  <c r="AW21" i="20"/>
  <c r="CO21" i="20"/>
  <c r="CP21" i="20"/>
  <c r="CW21" i="20"/>
  <c r="CX21" i="20"/>
  <c r="DA21" i="20"/>
  <c r="CJ22" i="20"/>
  <c r="Q22" i="20"/>
  <c r="BS22" i="20"/>
  <c r="BT22" i="20"/>
  <c r="DP22" i="20"/>
  <c r="CK22" i="20"/>
  <c r="AW22" i="20"/>
  <c r="CP22" i="20"/>
  <c r="CO22" i="20"/>
  <c r="CW22" i="20"/>
  <c r="CX22" i="20"/>
  <c r="DA22" i="20"/>
  <c r="CJ23" i="20"/>
  <c r="Q23" i="20"/>
  <c r="BS23" i="20"/>
  <c r="DP23" i="20"/>
  <c r="CK23" i="20"/>
  <c r="AW23" i="20"/>
  <c r="CO23" i="20"/>
  <c r="CP23" i="20"/>
  <c r="CW23" i="20"/>
  <c r="CX23" i="20"/>
  <c r="DA23" i="20"/>
  <c r="CJ24" i="20"/>
  <c r="Q24" i="20"/>
  <c r="BS24" i="20"/>
  <c r="BT24" i="20"/>
  <c r="DP24" i="20"/>
  <c r="CK24" i="20"/>
  <c r="AW24" i="20"/>
  <c r="CW24" i="20"/>
  <c r="CX24" i="20"/>
  <c r="DA24" i="20"/>
  <c r="CP24" i="20"/>
  <c r="CO24" i="20"/>
  <c r="I32" i="6"/>
  <c r="CJ25" i="20"/>
  <c r="Q25" i="20"/>
  <c r="BS25" i="20"/>
  <c r="BT25" i="20"/>
  <c r="DP25" i="20"/>
  <c r="EG25" i="20"/>
  <c r="CK25" i="20"/>
  <c r="AW25" i="20"/>
  <c r="A13" i="12"/>
  <c r="BS26" i="20"/>
  <c r="CJ26" i="20"/>
  <c r="DP26" i="20"/>
  <c r="CK26" i="20"/>
  <c r="AW26" i="20"/>
  <c r="CO26" i="20"/>
  <c r="CP26" i="20"/>
  <c r="CW26" i="20"/>
  <c r="CX26" i="20"/>
  <c r="DA26" i="20"/>
  <c r="CJ27" i="20"/>
  <c r="Q27" i="20"/>
  <c r="BS27" i="20"/>
  <c r="DP27" i="20"/>
  <c r="CK27" i="20"/>
  <c r="AW27" i="20"/>
  <c r="A15" i="12"/>
  <c r="CJ28" i="20"/>
  <c r="Q28" i="20"/>
  <c r="BS28" i="20"/>
  <c r="BT28" i="20"/>
  <c r="DP28" i="20"/>
  <c r="CK28" i="20"/>
  <c r="AW28" i="20"/>
  <c r="A16" i="12"/>
  <c r="CJ29" i="20"/>
  <c r="Q29" i="20"/>
  <c r="N16" i="8"/>
  <c r="L16" i="12" s="1"/>
  <c r="BS29" i="20"/>
  <c r="DP29" i="20"/>
  <c r="EG29" i="20"/>
  <c r="CK29" i="20"/>
  <c r="AW29" i="20"/>
  <c r="CW29" i="20"/>
  <c r="CX29" i="20"/>
  <c r="DA29" i="20"/>
  <c r="CO29" i="20"/>
  <c r="CP29" i="20"/>
  <c r="CJ30" i="20"/>
  <c r="Q30" i="20"/>
  <c r="BX30" i="20"/>
  <c r="BS30" i="20"/>
  <c r="BT30" i="20"/>
  <c r="CK30" i="20"/>
  <c r="AW30" i="20"/>
  <c r="CJ31" i="20"/>
  <c r="Q31" i="20"/>
  <c r="BS31" i="20"/>
  <c r="DP31" i="20"/>
  <c r="CK31" i="20"/>
  <c r="AW31" i="20"/>
  <c r="A19" i="12"/>
  <c r="CJ32" i="20"/>
  <c r="BS32" i="20"/>
  <c r="BT32" i="20"/>
  <c r="CJ33" i="20"/>
  <c r="Q33" i="20"/>
  <c r="BS33" i="20"/>
  <c r="CJ34" i="20"/>
  <c r="Q34" i="20"/>
  <c r="BS34" i="20"/>
  <c r="CB34" i="20"/>
  <c r="EV34" i="20"/>
  <c r="A22" i="12"/>
  <c r="CJ35" i="20"/>
  <c r="BS35" i="20"/>
  <c r="CW35" i="20"/>
  <c r="CX35" i="20"/>
  <c r="DA35" i="20"/>
  <c r="CP35" i="20"/>
  <c r="CO35" i="20"/>
  <c r="A23" i="12"/>
  <c r="CJ36" i="20"/>
  <c r="Q36" i="20"/>
  <c r="BS36" i="20"/>
  <c r="CJ37" i="20"/>
  <c r="Q37" i="20"/>
  <c r="BS37" i="20"/>
  <c r="CJ38" i="20"/>
  <c r="BS38" i="20"/>
  <c r="CJ39" i="20"/>
  <c r="Q39" i="20"/>
  <c r="BS39" i="20"/>
  <c r="A27" i="12"/>
  <c r="CJ40" i="20"/>
  <c r="Q40" i="20"/>
  <c r="BS40" i="20"/>
  <c r="CJ41" i="20"/>
  <c r="Q41" i="20"/>
  <c r="Z41" i="20"/>
  <c r="I28" i="8"/>
  <c r="I28" i="12" s="1"/>
  <c r="BS41" i="20"/>
  <c r="CK19" i="20"/>
  <c r="AW19" i="20"/>
  <c r="BS19" i="20"/>
  <c r="BT19" i="20"/>
  <c r="D6" i="12"/>
  <c r="A6" i="12"/>
  <c r="S58" i="15"/>
  <c r="M6" i="9"/>
  <c r="F6" i="9"/>
  <c r="G6" i="9"/>
  <c r="I6" i="9"/>
  <c r="K6" i="9"/>
  <c r="H6" i="9"/>
  <c r="BK6" i="9"/>
  <c r="K27" i="6"/>
  <c r="M27" i="6"/>
  <c r="AL6" i="3"/>
  <c r="O27" i="6"/>
  <c r="I6" i="3"/>
  <c r="K6" i="3"/>
  <c r="BA6" i="9"/>
  <c r="CW27" i="20"/>
  <c r="CX27" i="20"/>
  <c r="DA27" i="20"/>
  <c r="CP27" i="20"/>
  <c r="CO27" i="20"/>
  <c r="CP28" i="20"/>
  <c r="CO28" i="20"/>
  <c r="CW28" i="20"/>
  <c r="CX28" i="20"/>
  <c r="DA28" i="20"/>
  <c r="G5" i="9"/>
  <c r="T5" i="9"/>
  <c r="I5" i="9"/>
  <c r="J5" i="9"/>
  <c r="M5" i="9"/>
  <c r="F5" i="9"/>
  <c r="H5" i="9"/>
  <c r="BK5" i="9"/>
  <c r="F6" i="12"/>
  <c r="J42" i="15"/>
  <c r="G6" i="12"/>
  <c r="K41" i="15"/>
  <c r="E6" i="12"/>
  <c r="H42" i="15"/>
  <c r="BA5" i="9"/>
  <c r="BF5" i="9"/>
  <c r="BF6" i="9"/>
  <c r="M7" i="9"/>
  <c r="F7" i="9"/>
  <c r="G7" i="9"/>
  <c r="T7" i="9"/>
  <c r="I7" i="9"/>
  <c r="N7" i="9"/>
  <c r="H7" i="9"/>
  <c r="BK7" i="9"/>
  <c r="J46" i="15"/>
  <c r="O28" i="6"/>
  <c r="I7" i="3"/>
  <c r="BA7" i="9"/>
  <c r="BF7" i="9"/>
  <c r="M8" i="9"/>
  <c r="F8" i="9"/>
  <c r="G8" i="9"/>
  <c r="I8" i="9"/>
  <c r="K8" i="9"/>
  <c r="H8" i="9"/>
  <c r="BK8" i="9"/>
  <c r="H49" i="15"/>
  <c r="O29" i="6"/>
  <c r="I8" i="3"/>
  <c r="BA8" i="9"/>
  <c r="BF8" i="9"/>
  <c r="M9" i="9"/>
  <c r="P9" i="9"/>
  <c r="F9" i="9"/>
  <c r="G9" i="9"/>
  <c r="I9" i="9"/>
  <c r="J9" i="9"/>
  <c r="H9" i="9"/>
  <c r="BK9" i="9"/>
  <c r="H52" i="15"/>
  <c r="J52" i="15"/>
  <c r="BA9" i="9"/>
  <c r="BF9" i="9"/>
  <c r="M10" i="9"/>
  <c r="F10" i="9"/>
  <c r="G10" i="9"/>
  <c r="I10" i="9"/>
  <c r="J10" i="9"/>
  <c r="H10" i="9"/>
  <c r="M31" i="6"/>
  <c r="K55" i="15"/>
  <c r="BA10" i="9"/>
  <c r="BF10" i="9"/>
  <c r="G11" i="9"/>
  <c r="F11" i="9"/>
  <c r="I11" i="9"/>
  <c r="K11" i="9"/>
  <c r="M11" i="9"/>
  <c r="K32" i="6"/>
  <c r="AM11" i="3"/>
  <c r="O32" i="6"/>
  <c r="I11" i="3"/>
  <c r="H11" i="9"/>
  <c r="BA11" i="9"/>
  <c r="BF11" i="9"/>
  <c r="M12" i="9"/>
  <c r="G12" i="9"/>
  <c r="T12" i="9"/>
  <c r="F12" i="9"/>
  <c r="I12" i="9"/>
  <c r="K12" i="9"/>
  <c r="H12" i="9"/>
  <c r="AG12" i="9"/>
  <c r="BA12" i="9"/>
  <c r="BF12" i="9"/>
  <c r="F13" i="9"/>
  <c r="G13" i="9"/>
  <c r="I13" i="9"/>
  <c r="M13" i="9"/>
  <c r="H13" i="9"/>
  <c r="AG13" i="9"/>
  <c r="BA13" i="9"/>
  <c r="BF13" i="9"/>
  <c r="F14" i="9"/>
  <c r="G14" i="9"/>
  <c r="I14" i="9"/>
  <c r="K14" i="9"/>
  <c r="M14" i="9"/>
  <c r="H14" i="9"/>
  <c r="AG14" i="9"/>
  <c r="BA14" i="9"/>
  <c r="BF14" i="9"/>
  <c r="F15" i="9"/>
  <c r="G15" i="9"/>
  <c r="I15" i="9"/>
  <c r="J15" i="9"/>
  <c r="M15" i="9"/>
  <c r="H15" i="9"/>
  <c r="AG15" i="9"/>
  <c r="BA15" i="9"/>
  <c r="BF15" i="9"/>
  <c r="F16" i="9"/>
  <c r="G16" i="9"/>
  <c r="I16" i="9"/>
  <c r="J16" i="9"/>
  <c r="M16" i="9"/>
  <c r="N16" i="9"/>
  <c r="H16" i="9"/>
  <c r="AG16" i="9"/>
  <c r="BA16" i="9"/>
  <c r="BF16" i="9"/>
  <c r="F17" i="9"/>
  <c r="AF17" i="9"/>
  <c r="G17" i="9"/>
  <c r="I17" i="9"/>
  <c r="M17" i="9"/>
  <c r="H17" i="9"/>
  <c r="AG17" i="9"/>
  <c r="BA17" i="9"/>
  <c r="BF17" i="9"/>
  <c r="F18" i="9"/>
  <c r="G18" i="9"/>
  <c r="T18" i="9"/>
  <c r="I18" i="9"/>
  <c r="M18" i="9"/>
  <c r="AG18" i="9"/>
  <c r="H18" i="9"/>
  <c r="BA18" i="9"/>
  <c r="BF18" i="9"/>
  <c r="F19" i="9"/>
  <c r="G19" i="9"/>
  <c r="I19" i="9"/>
  <c r="M19" i="9"/>
  <c r="H19" i="9"/>
  <c r="AG19" i="9"/>
  <c r="BA19" i="9"/>
  <c r="BF19" i="9"/>
  <c r="F20" i="9"/>
  <c r="G20" i="9"/>
  <c r="I20" i="9"/>
  <c r="J20" i="9"/>
  <c r="M20" i="9"/>
  <c r="H20" i="9"/>
  <c r="AG20" i="9"/>
  <c r="BA20" i="9"/>
  <c r="BF20" i="9"/>
  <c r="F21" i="9"/>
  <c r="G21" i="9"/>
  <c r="I21" i="9"/>
  <c r="J21" i="9"/>
  <c r="M21" i="9"/>
  <c r="H21" i="9"/>
  <c r="BA21" i="9"/>
  <c r="BF21" i="9"/>
  <c r="F22" i="9"/>
  <c r="G22" i="9"/>
  <c r="I22" i="9"/>
  <c r="J22" i="9"/>
  <c r="M22" i="9"/>
  <c r="H22" i="9"/>
  <c r="BK22" i="9"/>
  <c r="AG22" i="9"/>
  <c r="BA22" i="9"/>
  <c r="BF22" i="9"/>
  <c r="F23" i="9"/>
  <c r="G23" i="9"/>
  <c r="I23" i="9"/>
  <c r="J23" i="9"/>
  <c r="M23" i="9"/>
  <c r="AG23" i="9"/>
  <c r="H23" i="9"/>
  <c r="BK23" i="9"/>
  <c r="BA23" i="9"/>
  <c r="BF23" i="9"/>
  <c r="F24" i="9"/>
  <c r="AD24" i="9"/>
  <c r="G24" i="9"/>
  <c r="I24" i="9"/>
  <c r="M24" i="9"/>
  <c r="H24" i="9"/>
  <c r="AG24" i="9"/>
  <c r="BA24" i="9"/>
  <c r="BF24" i="9"/>
  <c r="F25" i="9"/>
  <c r="G25" i="9"/>
  <c r="AD25" i="9"/>
  <c r="AG25" i="9"/>
  <c r="I25" i="9"/>
  <c r="J25" i="9"/>
  <c r="N25" i="9"/>
  <c r="M25" i="9"/>
  <c r="H25" i="9"/>
  <c r="BK25" i="9"/>
  <c r="BA25" i="9"/>
  <c r="BF25" i="9"/>
  <c r="F26" i="9"/>
  <c r="G26" i="9"/>
  <c r="I26" i="9"/>
  <c r="M26" i="9"/>
  <c r="AG26" i="9"/>
  <c r="BA26" i="9"/>
  <c r="BF26" i="9"/>
  <c r="F27" i="9"/>
  <c r="G27" i="9"/>
  <c r="I27" i="9"/>
  <c r="J27" i="9"/>
  <c r="M27" i="9"/>
  <c r="AG27" i="9"/>
  <c r="BA27" i="9"/>
  <c r="BF27" i="9"/>
  <c r="T1" i="12"/>
  <c r="BD80" i="15"/>
  <c r="CM116" i="13"/>
  <c r="DP35" i="20"/>
  <c r="EG35" i="20"/>
  <c r="EV19" i="20"/>
  <c r="CB19" i="20"/>
  <c r="DP32" i="20"/>
  <c r="CW34" i="20"/>
  <c r="CX34" i="20"/>
  <c r="DA34" i="20"/>
  <c r="CO34" i="20"/>
  <c r="CP34" i="20"/>
  <c r="DP34" i="20"/>
  <c r="CK34" i="20"/>
  <c r="AW34" i="20"/>
  <c r="FI34" i="20"/>
  <c r="CW33" i="20"/>
  <c r="CX33" i="20"/>
  <c r="DA33" i="20"/>
  <c r="CO33" i="20"/>
  <c r="CP33" i="20"/>
  <c r="DP33" i="20"/>
  <c r="CK33" i="20"/>
  <c r="AW33" i="20"/>
  <c r="FI33" i="20"/>
  <c r="I20" i="8"/>
  <c r="I20" i="12"/>
  <c r="CW32" i="20"/>
  <c r="CX32" i="20"/>
  <c r="DA32" i="20"/>
  <c r="CP32" i="20"/>
  <c r="CO32" i="20"/>
  <c r="CK32" i="20"/>
  <c r="AW32" i="20"/>
  <c r="FI32" i="20"/>
  <c r="CW31" i="20"/>
  <c r="CX31" i="20"/>
  <c r="DA31" i="20"/>
  <c r="CO31" i="20"/>
  <c r="CP31" i="20"/>
  <c r="FI31" i="20"/>
  <c r="CW30" i="20"/>
  <c r="CX30" i="20"/>
  <c r="DA30" i="20"/>
  <c r="CP30" i="20"/>
  <c r="CO30" i="20"/>
  <c r="FI30" i="20"/>
  <c r="FI29" i="20"/>
  <c r="FI28" i="20"/>
  <c r="FI27" i="20"/>
  <c r="J12" i="9"/>
  <c r="FI26" i="20"/>
  <c r="FI25" i="20"/>
  <c r="CO25" i="20"/>
  <c r="CP25" i="20"/>
  <c r="CW25" i="20"/>
  <c r="CX25" i="20"/>
  <c r="DA25" i="20"/>
  <c r="FI24" i="20"/>
  <c r="FI23" i="20"/>
  <c r="FI22" i="20"/>
  <c r="BR98" i="13"/>
  <c r="L26" i="2"/>
  <c r="BS111" i="13"/>
  <c r="BR106" i="13"/>
  <c r="BR102" i="13"/>
  <c r="BR95" i="13"/>
  <c r="BP106" i="13"/>
  <c r="BP102" i="13"/>
  <c r="BP98" i="13"/>
  <c r="BP94" i="13"/>
  <c r="BM109" i="13"/>
  <c r="BM105" i="13"/>
  <c r="BM101" i="13"/>
  <c r="BH106" i="13"/>
  <c r="BH102" i="13"/>
  <c r="BH98" i="13"/>
  <c r="BM97" i="13"/>
  <c r="BH94" i="13"/>
  <c r="P1" i="11"/>
  <c r="Q101" i="11"/>
  <c r="N101" i="11"/>
  <c r="AG57" i="13"/>
  <c r="G2" i="11"/>
  <c r="CK35" i="20"/>
  <c r="AW35" i="20"/>
  <c r="CK36" i="20"/>
  <c r="AW36" i="20"/>
  <c r="CK37" i="20"/>
  <c r="AW37" i="20"/>
  <c r="CK38" i="20"/>
  <c r="AW38" i="20"/>
  <c r="CK39" i="20"/>
  <c r="AW39" i="20"/>
  <c r="CK40" i="20"/>
  <c r="AW40" i="20"/>
  <c r="CK41" i="20"/>
  <c r="AW41" i="20"/>
  <c r="CO36" i="20"/>
  <c r="CP36" i="20"/>
  <c r="CW36" i="20"/>
  <c r="CX36" i="20"/>
  <c r="DA36" i="20"/>
  <c r="CO37" i="20"/>
  <c r="CP37" i="20"/>
  <c r="CW37" i="20"/>
  <c r="CX37" i="20"/>
  <c r="DA37" i="20"/>
  <c r="CP38" i="20"/>
  <c r="CO38" i="20"/>
  <c r="CW38" i="20"/>
  <c r="CX38" i="20"/>
  <c r="DA38" i="20"/>
  <c r="CW39" i="20"/>
  <c r="CX39" i="20"/>
  <c r="DA39" i="20"/>
  <c r="CP39" i="20"/>
  <c r="CO39" i="20"/>
  <c r="CW40" i="20"/>
  <c r="CX40" i="20"/>
  <c r="DA40" i="20"/>
  <c r="CP40" i="20"/>
  <c r="CO40" i="20"/>
  <c r="CO41" i="20"/>
  <c r="CP41" i="20"/>
  <c r="CW41" i="20"/>
  <c r="CX41" i="20"/>
  <c r="DA41" i="20"/>
  <c r="DP36" i="20"/>
  <c r="EG36" i="20"/>
  <c r="DP38" i="20"/>
  <c r="DP39" i="20"/>
  <c r="DP40" i="20"/>
  <c r="DP41" i="20"/>
  <c r="AB12" i="8"/>
  <c r="AB8" i="8"/>
  <c r="BT38" i="20"/>
  <c r="AB13" i="8"/>
  <c r="AB11" i="8"/>
  <c r="AB11" i="9"/>
  <c r="CB25" i="20"/>
  <c r="CB26" i="20"/>
  <c r="AB10" i="8"/>
  <c r="AB6" i="8"/>
  <c r="AB7" i="8"/>
  <c r="AB9" i="8"/>
  <c r="AB14" i="8"/>
  <c r="AB15" i="8"/>
  <c r="AB16" i="8"/>
  <c r="G4" i="2"/>
  <c r="C10" i="14"/>
  <c r="C12" i="14"/>
  <c r="F24" i="14"/>
  <c r="F26" i="14"/>
  <c r="F28" i="14"/>
  <c r="S28" i="14"/>
  <c r="S29" i="14"/>
  <c r="AQ85" i="13"/>
  <c r="CB23" i="20"/>
  <c r="FI20" i="20"/>
  <c r="FI21" i="20"/>
  <c r="CB20" i="20"/>
  <c r="CB21" i="20"/>
  <c r="CB22" i="20"/>
  <c r="CB24" i="20"/>
  <c r="CB27" i="20"/>
  <c r="CB28" i="20"/>
  <c r="CB29" i="20"/>
  <c r="CB30" i="20"/>
  <c r="CB31" i="20"/>
  <c r="CB32" i="20"/>
  <c r="CB33" i="20"/>
  <c r="CB35" i="20"/>
  <c r="CB36" i="20"/>
  <c r="CB37" i="20"/>
  <c r="CB38" i="20"/>
  <c r="CB39" i="20"/>
  <c r="CB40" i="20"/>
  <c r="CB41" i="20"/>
  <c r="FI35" i="20"/>
  <c r="FI36" i="20"/>
  <c r="FI37" i="20"/>
  <c r="FI38" i="20"/>
  <c r="FI39" i="20"/>
  <c r="FI40" i="20"/>
  <c r="FI41" i="20"/>
  <c r="CH38" i="20"/>
  <c r="M38" i="20"/>
  <c r="CH39" i="20"/>
  <c r="M39" i="20"/>
  <c r="CH40" i="20"/>
  <c r="M40" i="20"/>
  <c r="CH41" i="20"/>
  <c r="M41" i="20"/>
  <c r="CA20" i="20"/>
  <c r="CA21" i="20"/>
  <c r="CA22" i="20"/>
  <c r="CA23" i="20"/>
  <c r="CA24" i="20"/>
  <c r="CA25" i="20"/>
  <c r="CA26" i="20"/>
  <c r="CA27" i="20"/>
  <c r="CA28" i="20"/>
  <c r="CA29" i="20"/>
  <c r="CA30" i="20"/>
  <c r="CA31" i="20"/>
  <c r="CA32" i="20"/>
  <c r="CA33" i="20"/>
  <c r="CA34" i="20"/>
  <c r="CA35" i="20"/>
  <c r="CA36" i="20"/>
  <c r="CA37" i="20"/>
  <c r="CA38" i="20"/>
  <c r="CA39" i="20"/>
  <c r="CA40" i="20"/>
  <c r="CA41" i="20"/>
  <c r="CA19" i="20"/>
  <c r="BZ20" i="20"/>
  <c r="BZ21" i="20"/>
  <c r="BZ22" i="20"/>
  <c r="BZ23" i="20"/>
  <c r="BZ24" i="20"/>
  <c r="BZ25" i="20"/>
  <c r="BZ26" i="20"/>
  <c r="BZ27" i="20"/>
  <c r="BZ28" i="20"/>
  <c r="BZ29" i="20"/>
  <c r="BZ30" i="20"/>
  <c r="BZ31" i="20"/>
  <c r="BZ32" i="20"/>
  <c r="BZ33" i="20"/>
  <c r="BZ34" i="20"/>
  <c r="BZ35" i="20"/>
  <c r="BZ36" i="20"/>
  <c r="BZ37" i="20"/>
  <c r="BZ38" i="20"/>
  <c r="BZ39" i="20"/>
  <c r="BZ40" i="20"/>
  <c r="BZ41" i="20"/>
  <c r="BZ19" i="20"/>
  <c r="Q42" i="20"/>
  <c r="Q43" i="20"/>
  <c r="V43" i="20"/>
  <c r="Q44" i="20"/>
  <c r="Q45" i="20"/>
  <c r="Q46" i="20"/>
  <c r="Q47" i="20"/>
  <c r="Q48" i="20"/>
  <c r="AJ48" i="20"/>
  <c r="AP49" i="20"/>
  <c r="AW48" i="20"/>
  <c r="AF48" i="20"/>
  <c r="AE48" i="20"/>
  <c r="AD48" i="20"/>
  <c r="AB48" i="20"/>
  <c r="O48" i="20"/>
  <c r="M48" i="20"/>
  <c r="K48" i="20"/>
  <c r="I48" i="20"/>
  <c r="C48" i="20"/>
  <c r="AW47" i="20"/>
  <c r="AF47" i="20"/>
  <c r="AE47" i="20"/>
  <c r="AD47" i="20"/>
  <c r="AB47" i="20"/>
  <c r="O47" i="20"/>
  <c r="M47" i="20"/>
  <c r="K47" i="20"/>
  <c r="I47" i="20"/>
  <c r="C47" i="20"/>
  <c r="AW46" i="20"/>
  <c r="AF46" i="20"/>
  <c r="AE46" i="20"/>
  <c r="AD46" i="20"/>
  <c r="AB46" i="20"/>
  <c r="O46" i="20"/>
  <c r="M46" i="20"/>
  <c r="K46" i="20"/>
  <c r="I46" i="20"/>
  <c r="C46" i="20"/>
  <c r="AW45" i="20"/>
  <c r="AF45" i="20"/>
  <c r="AE45" i="20"/>
  <c r="AD45" i="20"/>
  <c r="AB45" i="20"/>
  <c r="O45" i="20"/>
  <c r="M45" i="20"/>
  <c r="K45" i="20"/>
  <c r="I45" i="20"/>
  <c r="C45" i="20"/>
  <c r="AW44" i="20"/>
  <c r="AF44" i="20"/>
  <c r="AE44" i="20"/>
  <c r="AD44" i="20"/>
  <c r="AB44" i="20"/>
  <c r="O44" i="20"/>
  <c r="M44" i="20"/>
  <c r="K44" i="20"/>
  <c r="I44" i="20"/>
  <c r="C44" i="20"/>
  <c r="AW43" i="20"/>
  <c r="AF43" i="20"/>
  <c r="AE43" i="20"/>
  <c r="AD43" i="20"/>
  <c r="AB43" i="20"/>
  <c r="O43" i="20"/>
  <c r="M43" i="20"/>
  <c r="K43" i="20"/>
  <c r="I43" i="20"/>
  <c r="C43" i="20"/>
  <c r="AW42" i="20"/>
  <c r="AF42" i="20"/>
  <c r="AE42" i="20"/>
  <c r="AD42" i="20"/>
  <c r="AB42" i="20"/>
  <c r="O42" i="20"/>
  <c r="M42" i="20"/>
  <c r="K42" i="20"/>
  <c r="I42" i="20"/>
  <c r="C42" i="20"/>
  <c r="AB28" i="8"/>
  <c r="CG41" i="20"/>
  <c r="K41" i="20"/>
  <c r="CE41" i="20"/>
  <c r="I41" i="20"/>
  <c r="CC41" i="20"/>
  <c r="C41" i="20"/>
  <c r="AB27" i="8"/>
  <c r="CG40" i="20"/>
  <c r="K40" i="20"/>
  <c r="CE40" i="20"/>
  <c r="I40" i="20"/>
  <c r="CC40" i="20"/>
  <c r="C40" i="20"/>
  <c r="AB26" i="8"/>
  <c r="CG39" i="20"/>
  <c r="K39" i="20"/>
  <c r="CE39" i="20"/>
  <c r="I39" i="20"/>
  <c r="CC39" i="20"/>
  <c r="C39" i="20"/>
  <c r="AB25" i="8"/>
  <c r="CG38" i="20"/>
  <c r="K38" i="20"/>
  <c r="CE38" i="20"/>
  <c r="I38" i="20"/>
  <c r="CC38" i="20"/>
  <c r="C38" i="20"/>
  <c r="AB24" i="8"/>
  <c r="CH37" i="20"/>
  <c r="M37" i="20"/>
  <c r="CG37" i="20"/>
  <c r="K37" i="20"/>
  <c r="CE37" i="20"/>
  <c r="I37" i="20"/>
  <c r="CC37" i="20"/>
  <c r="C37" i="20"/>
  <c r="AB23" i="8"/>
  <c r="CH36" i="20"/>
  <c r="M36" i="20"/>
  <c r="CG36" i="20"/>
  <c r="K36" i="20"/>
  <c r="CE36" i="20"/>
  <c r="I36" i="20"/>
  <c r="CC36" i="20"/>
  <c r="C36" i="20"/>
  <c r="AB22" i="8"/>
  <c r="CH35" i="20"/>
  <c r="M35" i="20"/>
  <c r="CG35" i="20"/>
  <c r="K35" i="20"/>
  <c r="CE35" i="20"/>
  <c r="I35" i="20"/>
  <c r="CC35" i="20"/>
  <c r="C35" i="20"/>
  <c r="AB21" i="8"/>
  <c r="CH34" i="20"/>
  <c r="M34" i="20"/>
  <c r="CG34" i="20"/>
  <c r="K34" i="20"/>
  <c r="CE34" i="20"/>
  <c r="I34" i="20"/>
  <c r="CC34" i="20"/>
  <c r="C34" i="20"/>
  <c r="AB20" i="8"/>
  <c r="CH33" i="20"/>
  <c r="M33" i="20"/>
  <c r="CG33" i="20"/>
  <c r="K33" i="20"/>
  <c r="CE33" i="20"/>
  <c r="I33" i="20"/>
  <c r="CC33" i="20"/>
  <c r="C33" i="20"/>
  <c r="AB19" i="8"/>
  <c r="CH32" i="20"/>
  <c r="M32" i="20"/>
  <c r="CG32" i="20"/>
  <c r="K32" i="20"/>
  <c r="CE32" i="20"/>
  <c r="I32" i="20"/>
  <c r="CC32" i="20"/>
  <c r="C32" i="20"/>
  <c r="AB18" i="8"/>
  <c r="CH31" i="20"/>
  <c r="M31" i="20"/>
  <c r="CG31" i="20"/>
  <c r="K31" i="20"/>
  <c r="CE31" i="20"/>
  <c r="I31" i="20"/>
  <c r="CC31" i="20"/>
  <c r="C31" i="20"/>
  <c r="AB17" i="8"/>
  <c r="CH30" i="20"/>
  <c r="M30" i="20"/>
  <c r="CG30" i="20"/>
  <c r="K30" i="20"/>
  <c r="CE30" i="20"/>
  <c r="I30" i="20"/>
  <c r="CC30" i="20"/>
  <c r="C30" i="20"/>
  <c r="CH29" i="20"/>
  <c r="M29" i="20"/>
  <c r="CG29" i="20"/>
  <c r="K29" i="20"/>
  <c r="CE29" i="20"/>
  <c r="I29" i="20"/>
  <c r="CC29" i="20"/>
  <c r="C29" i="20"/>
  <c r="CH28" i="20"/>
  <c r="M28" i="20"/>
  <c r="CG28" i="20"/>
  <c r="K28" i="20"/>
  <c r="CE28" i="20"/>
  <c r="I28" i="20"/>
  <c r="CC28" i="20"/>
  <c r="C28" i="20"/>
  <c r="CH27" i="20"/>
  <c r="M27" i="20"/>
  <c r="CG27" i="20"/>
  <c r="K27" i="20"/>
  <c r="CE27" i="20"/>
  <c r="I27" i="20"/>
  <c r="CC27" i="20"/>
  <c r="C27" i="20"/>
  <c r="CH26" i="20"/>
  <c r="M26" i="20"/>
  <c r="CG26" i="20"/>
  <c r="K26" i="20"/>
  <c r="CE26" i="20"/>
  <c r="I26" i="20"/>
  <c r="CC26" i="20"/>
  <c r="C26" i="20"/>
  <c r="CH25" i="20"/>
  <c r="M25" i="20"/>
  <c r="CG25" i="20"/>
  <c r="K25" i="20"/>
  <c r="CE25" i="20"/>
  <c r="I25" i="20"/>
  <c r="CC25" i="20"/>
  <c r="C25" i="20"/>
  <c r="CH24" i="20"/>
  <c r="M24" i="20"/>
  <c r="CG24" i="20"/>
  <c r="K24" i="20"/>
  <c r="CE24" i="20"/>
  <c r="I24" i="20"/>
  <c r="CC24" i="20"/>
  <c r="C24" i="20"/>
  <c r="CH23" i="20"/>
  <c r="M23" i="20"/>
  <c r="CG23" i="20"/>
  <c r="K23" i="20"/>
  <c r="CE23" i="20"/>
  <c r="I23" i="20"/>
  <c r="CC23" i="20"/>
  <c r="C23" i="20"/>
  <c r="CH22" i="20"/>
  <c r="M22" i="20"/>
  <c r="CG22" i="20"/>
  <c r="K22" i="20"/>
  <c r="CE22" i="20"/>
  <c r="I22" i="20"/>
  <c r="CC22" i="20"/>
  <c r="C22" i="20"/>
  <c r="CH21" i="20"/>
  <c r="M21" i="20"/>
  <c r="CG21" i="20"/>
  <c r="K21" i="20"/>
  <c r="CE21" i="20"/>
  <c r="I21" i="20"/>
  <c r="CC21" i="20"/>
  <c r="C21" i="20"/>
  <c r="CH20" i="20"/>
  <c r="M20" i="20"/>
  <c r="CG20" i="20"/>
  <c r="K20" i="20"/>
  <c r="CE20" i="20"/>
  <c r="I20" i="20"/>
  <c r="CC20" i="20"/>
  <c r="C20" i="20"/>
  <c r="CH19" i="20"/>
  <c r="M19" i="20"/>
  <c r="CG19" i="20"/>
  <c r="K19" i="20"/>
  <c r="CE19" i="20"/>
  <c r="I19" i="20"/>
  <c r="CC19" i="20"/>
  <c r="C19" i="20"/>
  <c r="EV20" i="20"/>
  <c r="EV23" i="20"/>
  <c r="EV26" i="20"/>
  <c r="EV29" i="20"/>
  <c r="EV39" i="20"/>
  <c r="EV21" i="20"/>
  <c r="EV22" i="20"/>
  <c r="EV24" i="20"/>
  <c r="EV25" i="20"/>
  <c r="EV27" i="20"/>
  <c r="EV28" i="20"/>
  <c r="EV30" i="20"/>
  <c r="EV31" i="20"/>
  <c r="EV32" i="20"/>
  <c r="EV33" i="20"/>
  <c r="EV35" i="20"/>
  <c r="EV36" i="20"/>
  <c r="EV37" i="20"/>
  <c r="EV38" i="20"/>
  <c r="EV40" i="20"/>
  <c r="EV41" i="20"/>
  <c r="Q112" i="20"/>
  <c r="O112" i="20"/>
  <c r="Q111" i="20"/>
  <c r="Q110" i="20"/>
  <c r="Q109" i="20"/>
  <c r="Q108" i="20"/>
  <c r="Q107" i="20"/>
  <c r="Q106" i="20"/>
  <c r="Q105" i="20"/>
  <c r="Q104" i="20"/>
  <c r="Q103" i="20"/>
  <c r="Q102" i="20"/>
  <c r="O102" i="20"/>
  <c r="Q101" i="20"/>
  <c r="Q100" i="20"/>
  <c r="Q99" i="20"/>
  <c r="O99" i="20"/>
  <c r="Q98" i="20"/>
  <c r="Q97" i="20"/>
  <c r="Q96" i="20"/>
  <c r="Q95" i="20"/>
  <c r="Q94" i="20"/>
  <c r="Q93" i="20"/>
  <c r="Q92" i="20"/>
  <c r="Q91" i="20"/>
  <c r="Q90" i="20"/>
  <c r="Q89" i="20"/>
  <c r="O89" i="20"/>
  <c r="Q88" i="20"/>
  <c r="Q87" i="20"/>
  <c r="O87" i="20"/>
  <c r="Q86" i="20"/>
  <c r="Q85" i="20"/>
  <c r="Q84" i="20"/>
  <c r="Q83" i="20"/>
  <c r="Q82" i="20"/>
  <c r="O82" i="20"/>
  <c r="Q81" i="20"/>
  <c r="O81" i="20"/>
  <c r="Q80" i="20"/>
  <c r="O80" i="20"/>
  <c r="Q79" i="20"/>
  <c r="O79" i="20"/>
  <c r="Q78" i="20"/>
  <c r="O78" i="20"/>
  <c r="Q77" i="20"/>
  <c r="O77" i="20"/>
  <c r="Q76" i="20"/>
  <c r="O76" i="20"/>
  <c r="Q75" i="20"/>
  <c r="O75" i="20"/>
  <c r="Q74" i="20"/>
  <c r="O74" i="20"/>
  <c r="Q73" i="20"/>
  <c r="O73" i="20"/>
  <c r="Q72" i="20"/>
  <c r="O72" i="20"/>
  <c r="Q71" i="20"/>
  <c r="O71" i="20"/>
  <c r="Q70" i="20"/>
  <c r="O70" i="20"/>
  <c r="Q69" i="20"/>
  <c r="O69" i="20"/>
  <c r="Q68" i="20"/>
  <c r="O68" i="20"/>
  <c r="Q67" i="20"/>
  <c r="O67" i="20"/>
  <c r="Q66" i="20"/>
  <c r="O66" i="20"/>
  <c r="Q65" i="20"/>
  <c r="O65" i="20"/>
  <c r="Q64" i="20"/>
  <c r="O64" i="20"/>
  <c r="Q63" i="20"/>
  <c r="O63" i="20"/>
  <c r="CR9" i="20"/>
  <c r="CQ9" i="20"/>
  <c r="CS9" i="20"/>
  <c r="CP9" i="20"/>
  <c r="CR8" i="20"/>
  <c r="CM6" i="20"/>
  <c r="CQ8" i="20"/>
  <c r="CS8" i="20"/>
  <c r="CP8" i="20"/>
  <c r="CR7" i="20"/>
  <c r="CS7" i="20"/>
  <c r="CP7" i="20"/>
  <c r="H26" i="9"/>
  <c r="N6" i="9"/>
  <c r="N8" i="9"/>
  <c r="N9" i="9"/>
  <c r="N10" i="9"/>
  <c r="N11" i="9"/>
  <c r="N12" i="9"/>
  <c r="N13" i="9"/>
  <c r="P13" i="9"/>
  <c r="N14" i="9"/>
  <c r="N15" i="9"/>
  <c r="N17" i="9"/>
  <c r="N18" i="9"/>
  <c r="N19" i="9"/>
  <c r="N20" i="9"/>
  <c r="N21" i="9"/>
  <c r="N22" i="9"/>
  <c r="N23" i="9"/>
  <c r="N24" i="9"/>
  <c r="N26" i="9"/>
  <c r="P26" i="9"/>
  <c r="N27" i="9"/>
  <c r="N5" i="9"/>
  <c r="I7" i="16"/>
  <c r="L7" i="16"/>
  <c r="M7" i="16"/>
  <c r="F7" i="16"/>
  <c r="G7" i="16"/>
  <c r="T7" i="16"/>
  <c r="H7" i="16"/>
  <c r="BK7" i="16"/>
  <c r="I8" i="16"/>
  <c r="F8" i="16"/>
  <c r="G8" i="16"/>
  <c r="M8" i="16"/>
  <c r="O8" i="16"/>
  <c r="N8" i="16"/>
  <c r="H8" i="16"/>
  <c r="BA8" i="16"/>
  <c r="I9" i="16"/>
  <c r="F9" i="16"/>
  <c r="G9" i="16"/>
  <c r="T9" i="16"/>
  <c r="M9" i="16"/>
  <c r="H9" i="16"/>
  <c r="I10" i="16"/>
  <c r="F10" i="16"/>
  <c r="G10" i="16"/>
  <c r="T10" i="16"/>
  <c r="M10" i="16"/>
  <c r="H10" i="16"/>
  <c r="BK10" i="16"/>
  <c r="BA10" i="16"/>
  <c r="I11" i="16"/>
  <c r="K11" i="16"/>
  <c r="M11" i="16"/>
  <c r="F11" i="16"/>
  <c r="G11" i="16"/>
  <c r="T11" i="16"/>
  <c r="N11" i="16"/>
  <c r="H11" i="16"/>
  <c r="BA11" i="16"/>
  <c r="I12" i="16"/>
  <c r="F12" i="16"/>
  <c r="G12" i="16"/>
  <c r="T12" i="16"/>
  <c r="M12" i="16"/>
  <c r="H12" i="16"/>
  <c r="AG12" i="16"/>
  <c r="BA12" i="16"/>
  <c r="I13" i="16"/>
  <c r="F13" i="16"/>
  <c r="G13" i="16"/>
  <c r="T13" i="16"/>
  <c r="M13" i="16"/>
  <c r="H13" i="16"/>
  <c r="AG13" i="16"/>
  <c r="BA13" i="16"/>
  <c r="I14" i="16"/>
  <c r="F14" i="16"/>
  <c r="G14" i="16"/>
  <c r="M14" i="16"/>
  <c r="H14" i="16"/>
  <c r="AG14" i="16"/>
  <c r="BA14" i="16"/>
  <c r="I15" i="16"/>
  <c r="F15" i="16"/>
  <c r="G15" i="16"/>
  <c r="M15" i="16"/>
  <c r="H15" i="16"/>
  <c r="BK15" i="16"/>
  <c r="AG15" i="16"/>
  <c r="I16" i="16"/>
  <c r="F16" i="16"/>
  <c r="G16" i="16"/>
  <c r="M16" i="16"/>
  <c r="H16" i="16"/>
  <c r="AG16" i="16"/>
  <c r="H6" i="16"/>
  <c r="AB6" i="16"/>
  <c r="F6" i="16"/>
  <c r="I6" i="16"/>
  <c r="K6" i="16"/>
  <c r="G6" i="16"/>
  <c r="T6" i="16"/>
  <c r="M6" i="16"/>
  <c r="H5" i="16"/>
  <c r="BK5" i="16"/>
  <c r="F5" i="16"/>
  <c r="G5" i="16"/>
  <c r="T5" i="16"/>
  <c r="M5" i="16"/>
  <c r="I5" i="16"/>
  <c r="L5" i="16"/>
  <c r="BA5" i="16"/>
  <c r="F18" i="16"/>
  <c r="G18" i="16"/>
  <c r="T18" i="16"/>
  <c r="I18" i="16"/>
  <c r="J18" i="16"/>
  <c r="M18" i="16"/>
  <c r="H18" i="16"/>
  <c r="BK18" i="16"/>
  <c r="F22" i="16"/>
  <c r="G22" i="16"/>
  <c r="T22" i="16"/>
  <c r="I22" i="16"/>
  <c r="N22" i="16"/>
  <c r="M22" i="16"/>
  <c r="H22" i="16"/>
  <c r="B2" i="17"/>
  <c r="C2" i="17"/>
  <c r="AK2" i="17"/>
  <c r="B3" i="17"/>
  <c r="C3" i="17"/>
  <c r="B4" i="17"/>
  <c r="C4" i="17"/>
  <c r="B5" i="17"/>
  <c r="C5" i="17"/>
  <c r="F5" i="17"/>
  <c r="G5" i="17"/>
  <c r="T5" i="17"/>
  <c r="H5" i="17"/>
  <c r="AB5" i="17"/>
  <c r="I5" i="17"/>
  <c r="L5" i="17"/>
  <c r="J5" i="17"/>
  <c r="M5" i="17"/>
  <c r="N5" i="17"/>
  <c r="AT5" i="17"/>
  <c r="AU5" i="17"/>
  <c r="AV5" i="17"/>
  <c r="BA5" i="17"/>
  <c r="BF5" i="17"/>
  <c r="BI5" i="17"/>
  <c r="B6" i="17"/>
  <c r="C6" i="17"/>
  <c r="F6" i="17"/>
  <c r="G6" i="17"/>
  <c r="T6" i="17"/>
  <c r="H6" i="17"/>
  <c r="AB6" i="17"/>
  <c r="I6" i="17"/>
  <c r="L6" i="17"/>
  <c r="AJ6" i="17"/>
  <c r="M6" i="17"/>
  <c r="N6" i="17"/>
  <c r="BA6" i="17"/>
  <c r="AT6" i="17"/>
  <c r="AU6" i="17"/>
  <c r="AV6" i="17"/>
  <c r="BF6" i="17"/>
  <c r="B7" i="17"/>
  <c r="C7" i="17"/>
  <c r="F7" i="17"/>
  <c r="G7" i="17"/>
  <c r="H7" i="17"/>
  <c r="BK7" i="17"/>
  <c r="I7" i="17"/>
  <c r="L7" i="17"/>
  <c r="M7" i="17"/>
  <c r="N7" i="17"/>
  <c r="AT7" i="17"/>
  <c r="AU7" i="17"/>
  <c r="AV7" i="17"/>
  <c r="BA7" i="17"/>
  <c r="BF7" i="17"/>
  <c r="B8" i="17"/>
  <c r="C8" i="17"/>
  <c r="F8" i="17"/>
  <c r="G8" i="17"/>
  <c r="T8" i="17"/>
  <c r="H8" i="17"/>
  <c r="I8" i="17"/>
  <c r="L8" i="17"/>
  <c r="M8" i="17"/>
  <c r="N8" i="17"/>
  <c r="BA8" i="17"/>
  <c r="AT8" i="17"/>
  <c r="AU8" i="17"/>
  <c r="AV8" i="17"/>
  <c r="BF8" i="17"/>
  <c r="B9" i="17"/>
  <c r="C9" i="17"/>
  <c r="F9" i="17"/>
  <c r="G9" i="17"/>
  <c r="T9" i="17"/>
  <c r="H9" i="17"/>
  <c r="I9" i="17"/>
  <c r="K9" i="17"/>
  <c r="M9" i="17"/>
  <c r="N9" i="17"/>
  <c r="BA9" i="17"/>
  <c r="AT9" i="17"/>
  <c r="AU9" i="17"/>
  <c r="AV9" i="17"/>
  <c r="BF9" i="17"/>
  <c r="B10" i="17"/>
  <c r="C10" i="17"/>
  <c r="F10" i="17"/>
  <c r="G10" i="17"/>
  <c r="H10" i="17"/>
  <c r="I10" i="17"/>
  <c r="L10" i="17"/>
  <c r="M10" i="17"/>
  <c r="N10" i="17"/>
  <c r="BA10" i="17"/>
  <c r="AT10" i="17"/>
  <c r="AU10" i="17"/>
  <c r="AV10" i="17"/>
  <c r="BF10" i="17"/>
  <c r="B11" i="17"/>
  <c r="C11" i="17"/>
  <c r="F11" i="17"/>
  <c r="G11" i="17"/>
  <c r="T11" i="17"/>
  <c r="H11" i="17"/>
  <c r="I11" i="17"/>
  <c r="J11" i="17"/>
  <c r="M11" i="17"/>
  <c r="N11" i="17"/>
  <c r="BA11" i="17"/>
  <c r="AT11" i="17"/>
  <c r="AU11" i="17"/>
  <c r="AV11" i="17"/>
  <c r="BF11" i="17"/>
  <c r="B12" i="17"/>
  <c r="C12" i="17"/>
  <c r="F12" i="17"/>
  <c r="AD12" i="17"/>
  <c r="G12" i="17"/>
  <c r="H12" i="17"/>
  <c r="BK12" i="17"/>
  <c r="I12" i="17"/>
  <c r="M12" i="17"/>
  <c r="N12" i="17"/>
  <c r="AG12" i="17"/>
  <c r="BA12" i="17"/>
  <c r="AT12" i="17"/>
  <c r="AU12" i="17"/>
  <c r="AV12" i="17"/>
  <c r="BF12" i="17"/>
  <c r="B13" i="17"/>
  <c r="C13" i="17"/>
  <c r="F13" i="17"/>
  <c r="G13" i="17"/>
  <c r="I13" i="17"/>
  <c r="N13" i="17"/>
  <c r="M13" i="17"/>
  <c r="H13" i="17"/>
  <c r="AG13" i="17"/>
  <c r="BA13" i="17"/>
  <c r="AT13" i="17"/>
  <c r="AU13" i="17"/>
  <c r="AV13" i="17"/>
  <c r="BF13" i="17"/>
  <c r="B14" i="17"/>
  <c r="C14" i="17"/>
  <c r="F14" i="17"/>
  <c r="G14" i="17"/>
  <c r="T14" i="17"/>
  <c r="I14" i="17"/>
  <c r="L14" i="17"/>
  <c r="M14" i="17"/>
  <c r="H14" i="17"/>
  <c r="N14" i="17"/>
  <c r="P14" i="17"/>
  <c r="AG14" i="17"/>
  <c r="BA14" i="17"/>
  <c r="AT14" i="17"/>
  <c r="AU14" i="17"/>
  <c r="AV14" i="17"/>
  <c r="BF14" i="17"/>
  <c r="B15" i="17"/>
  <c r="C15" i="17"/>
  <c r="F15" i="17"/>
  <c r="G15" i="17"/>
  <c r="T15" i="17"/>
  <c r="H15" i="17"/>
  <c r="BK15" i="17"/>
  <c r="I15" i="17"/>
  <c r="M15" i="17"/>
  <c r="N15" i="17"/>
  <c r="AG15" i="17"/>
  <c r="BA15" i="17"/>
  <c r="AT15" i="17"/>
  <c r="AU15" i="17"/>
  <c r="AV15" i="17"/>
  <c r="BF15" i="17"/>
  <c r="B16" i="17"/>
  <c r="C16" i="17"/>
  <c r="F16" i="17"/>
  <c r="G16" i="17"/>
  <c r="H16" i="17"/>
  <c r="AB16" i="17"/>
  <c r="I16" i="17"/>
  <c r="M16" i="17"/>
  <c r="N16" i="17"/>
  <c r="AG16" i="17"/>
  <c r="BA16" i="17"/>
  <c r="AT16" i="17"/>
  <c r="AU16" i="17"/>
  <c r="AV16" i="17"/>
  <c r="BF16" i="17"/>
  <c r="B17" i="17"/>
  <c r="C17" i="17"/>
  <c r="F17" i="17"/>
  <c r="G17" i="17"/>
  <c r="I17" i="17"/>
  <c r="L17" i="17"/>
  <c r="AJ17" i="17"/>
  <c r="M17" i="17"/>
  <c r="H17" i="17"/>
  <c r="N17" i="17"/>
  <c r="AG17" i="17"/>
  <c r="AT17" i="17"/>
  <c r="AU17" i="17"/>
  <c r="AV17" i="17"/>
  <c r="BA17" i="17"/>
  <c r="BF17" i="17"/>
  <c r="B18" i="17"/>
  <c r="C18" i="17"/>
  <c r="F18" i="17"/>
  <c r="G18" i="17"/>
  <c r="I18" i="17"/>
  <c r="M18" i="17"/>
  <c r="H18" i="17"/>
  <c r="BK18" i="17"/>
  <c r="N18" i="17"/>
  <c r="AG18" i="17"/>
  <c r="AT18" i="17"/>
  <c r="AU18" i="17"/>
  <c r="AV18" i="17"/>
  <c r="BA18" i="17"/>
  <c r="BF18" i="17"/>
  <c r="B19" i="17"/>
  <c r="C19" i="17"/>
  <c r="F19" i="17"/>
  <c r="G19" i="17"/>
  <c r="H19" i="17"/>
  <c r="AB19" i="17"/>
  <c r="I19" i="17"/>
  <c r="M19" i="17"/>
  <c r="N19" i="17"/>
  <c r="AG19" i="17"/>
  <c r="AT19" i="17"/>
  <c r="AU19" i="17"/>
  <c r="AV19" i="17"/>
  <c r="BA19" i="17"/>
  <c r="BF19" i="17"/>
  <c r="B20" i="17"/>
  <c r="C20" i="17"/>
  <c r="F20" i="17"/>
  <c r="G20" i="17"/>
  <c r="H20" i="17"/>
  <c r="I20" i="17"/>
  <c r="K20" i="17"/>
  <c r="M20" i="17"/>
  <c r="N20" i="17"/>
  <c r="AG20" i="17"/>
  <c r="AT20" i="17"/>
  <c r="AU20" i="17"/>
  <c r="AV20" i="17"/>
  <c r="BA20" i="17"/>
  <c r="BF20" i="17"/>
  <c r="B21" i="17"/>
  <c r="C21" i="17"/>
  <c r="F21" i="17"/>
  <c r="G21" i="17"/>
  <c r="I21" i="17"/>
  <c r="N21" i="17"/>
  <c r="M21" i="17"/>
  <c r="T21" i="17"/>
  <c r="H21" i="17"/>
  <c r="AT21" i="17"/>
  <c r="AU21" i="17"/>
  <c r="AV21" i="17"/>
  <c r="BA21" i="17"/>
  <c r="BF21" i="17"/>
  <c r="C22" i="17"/>
  <c r="F22" i="17"/>
  <c r="G22" i="17"/>
  <c r="I22" i="17"/>
  <c r="N22" i="17"/>
  <c r="M22" i="17"/>
  <c r="P22" i="17"/>
  <c r="H22" i="17"/>
  <c r="AG22" i="17"/>
  <c r="AT22" i="17"/>
  <c r="AU22" i="17"/>
  <c r="AV22" i="17"/>
  <c r="BA22" i="17"/>
  <c r="BF22" i="17"/>
  <c r="C23" i="17"/>
  <c r="F23" i="17"/>
  <c r="P23" i="17"/>
  <c r="G23" i="17"/>
  <c r="I23" i="17"/>
  <c r="M23" i="17"/>
  <c r="H23" i="17"/>
  <c r="AB23" i="17"/>
  <c r="N23" i="17"/>
  <c r="AG23" i="17"/>
  <c r="AT23" i="17"/>
  <c r="AU23" i="17"/>
  <c r="AV23" i="17"/>
  <c r="BA23" i="17"/>
  <c r="BF23" i="17"/>
  <c r="C24" i="17"/>
  <c r="F24" i="17"/>
  <c r="G24" i="17"/>
  <c r="O24" i="17"/>
  <c r="H24" i="17"/>
  <c r="BK24" i="17"/>
  <c r="I24" i="17"/>
  <c r="M24" i="17"/>
  <c r="N24" i="17"/>
  <c r="AG24" i="17"/>
  <c r="AT24" i="17"/>
  <c r="AU24" i="17"/>
  <c r="AV24" i="17"/>
  <c r="BA24" i="17"/>
  <c r="BF24" i="17"/>
  <c r="C25" i="17"/>
  <c r="F25" i="17"/>
  <c r="G25" i="17"/>
  <c r="T25" i="17"/>
  <c r="I25" i="17"/>
  <c r="N25" i="17"/>
  <c r="M25" i="17"/>
  <c r="H25" i="17"/>
  <c r="AG25" i="17"/>
  <c r="AT25" i="17"/>
  <c r="AU25" i="17"/>
  <c r="AV25" i="17"/>
  <c r="BA25" i="17"/>
  <c r="BF25" i="17"/>
  <c r="B26" i="17"/>
  <c r="C26" i="17"/>
  <c r="F26" i="17"/>
  <c r="G26" i="17"/>
  <c r="M26" i="17"/>
  <c r="H26" i="17"/>
  <c r="AB26" i="17"/>
  <c r="I26" i="17"/>
  <c r="N26" i="17"/>
  <c r="AG26" i="17"/>
  <c r="AT26" i="17"/>
  <c r="AU26" i="17"/>
  <c r="AV26" i="17"/>
  <c r="BA26" i="17"/>
  <c r="BF26" i="17"/>
  <c r="C27" i="17"/>
  <c r="F27" i="17"/>
  <c r="G27" i="17"/>
  <c r="H27" i="17"/>
  <c r="I27" i="17"/>
  <c r="M27" i="17"/>
  <c r="N27" i="17"/>
  <c r="AG27" i="17"/>
  <c r="AT27" i="17"/>
  <c r="AU27" i="17"/>
  <c r="AV27" i="17"/>
  <c r="BA27" i="17"/>
  <c r="BF27" i="17"/>
  <c r="B28" i="17"/>
  <c r="C28" i="17"/>
  <c r="B29" i="17"/>
  <c r="C29" i="17"/>
  <c r="C30" i="17"/>
  <c r="C31" i="17"/>
  <c r="C32" i="17"/>
  <c r="C33" i="17"/>
  <c r="C34" i="17"/>
  <c r="C35" i="17"/>
  <c r="B36" i="17"/>
  <c r="C36" i="17"/>
  <c r="B37" i="17"/>
  <c r="C37" i="17"/>
  <c r="B38" i="17"/>
  <c r="C38" i="17"/>
  <c r="B39" i="17"/>
  <c r="C39" i="17"/>
  <c r="B40" i="17"/>
  <c r="C40" i="17"/>
  <c r="B41" i="17"/>
  <c r="C41" i="17"/>
  <c r="B42" i="17"/>
  <c r="C42" i="17"/>
  <c r="B43" i="17"/>
  <c r="C43" i="17"/>
  <c r="B44" i="17"/>
  <c r="C44" i="17"/>
  <c r="B45" i="17"/>
  <c r="C45" i="17"/>
  <c r="B46" i="17"/>
  <c r="C46" i="17"/>
  <c r="B47" i="17"/>
  <c r="C47" i="17"/>
  <c r="B48" i="17"/>
  <c r="C48" i="17"/>
  <c r="B49" i="17"/>
  <c r="C49" i="17"/>
  <c r="B50" i="17"/>
  <c r="C50" i="17"/>
  <c r="B51" i="17"/>
  <c r="C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 r="B90" i="17"/>
  <c r="B91" i="17"/>
  <c r="B92" i="17"/>
  <c r="B93" i="17"/>
  <c r="B94" i="17"/>
  <c r="B95" i="17"/>
  <c r="B96" i="17"/>
  <c r="B97" i="17"/>
  <c r="B98" i="17"/>
  <c r="B99" i="17"/>
  <c r="B100" i="17"/>
  <c r="B101" i="17"/>
  <c r="B2" i="16"/>
  <c r="C2" i="16"/>
  <c r="AK2" i="16"/>
  <c r="B3" i="16"/>
  <c r="C3" i="16"/>
  <c r="B4" i="16"/>
  <c r="C4" i="16"/>
  <c r="B5" i="16"/>
  <c r="C5" i="16"/>
  <c r="N5" i="16"/>
  <c r="AT5" i="16"/>
  <c r="AU5" i="16"/>
  <c r="AV5" i="16"/>
  <c r="BF5" i="16"/>
  <c r="BI5" i="16"/>
  <c r="B6" i="16"/>
  <c r="C6" i="16"/>
  <c r="N6" i="16"/>
  <c r="AT6" i="16"/>
  <c r="AU6" i="16"/>
  <c r="AV6" i="16"/>
  <c r="BA6" i="16"/>
  <c r="BF6" i="16"/>
  <c r="B7" i="16"/>
  <c r="C7" i="16"/>
  <c r="N7" i="16"/>
  <c r="AT7" i="16"/>
  <c r="AU7" i="16"/>
  <c r="AV7" i="16"/>
  <c r="BA7" i="16"/>
  <c r="BF7" i="16"/>
  <c r="B8" i="16"/>
  <c r="C8" i="16"/>
  <c r="AT8" i="16"/>
  <c r="AU8" i="16"/>
  <c r="AV8" i="16"/>
  <c r="BF8" i="16"/>
  <c r="B9" i="16"/>
  <c r="C9" i="16"/>
  <c r="N9" i="16"/>
  <c r="AT9" i="16"/>
  <c r="AU9" i="16"/>
  <c r="AV9" i="16"/>
  <c r="BA9" i="16"/>
  <c r="BF9" i="16"/>
  <c r="B10" i="16"/>
  <c r="C10" i="16"/>
  <c r="N10" i="16"/>
  <c r="AT10" i="16"/>
  <c r="AU10" i="16"/>
  <c r="AV10" i="16"/>
  <c r="BF10" i="16"/>
  <c r="B11" i="16"/>
  <c r="C11" i="16"/>
  <c r="AT11" i="16"/>
  <c r="AU11" i="16"/>
  <c r="AV11" i="16"/>
  <c r="BF11" i="16"/>
  <c r="B12" i="16"/>
  <c r="C12" i="16"/>
  <c r="N12" i="16"/>
  <c r="AT12" i="16"/>
  <c r="AU12" i="16"/>
  <c r="AV12" i="16"/>
  <c r="BF12" i="16"/>
  <c r="B13" i="16"/>
  <c r="C13" i="16"/>
  <c r="N13" i="16"/>
  <c r="AT13" i="16"/>
  <c r="AU13" i="16"/>
  <c r="AV13" i="16"/>
  <c r="BF13" i="16"/>
  <c r="B14" i="16"/>
  <c r="C14" i="16"/>
  <c r="N14" i="16"/>
  <c r="AT14" i="16"/>
  <c r="AU14" i="16"/>
  <c r="AV14" i="16"/>
  <c r="BF14" i="16"/>
  <c r="B15" i="16"/>
  <c r="C15" i="16"/>
  <c r="N15" i="16"/>
  <c r="AT15" i="16"/>
  <c r="AU15" i="16"/>
  <c r="AV15" i="16"/>
  <c r="BA15" i="16"/>
  <c r="BF15" i="16"/>
  <c r="B16" i="16"/>
  <c r="C16" i="16"/>
  <c r="N16" i="16"/>
  <c r="AT16" i="16"/>
  <c r="AU16" i="16"/>
  <c r="AV16" i="16"/>
  <c r="BA16" i="16"/>
  <c r="BF16" i="16"/>
  <c r="B17" i="16"/>
  <c r="C17" i="16"/>
  <c r="F17" i="16"/>
  <c r="G17" i="16"/>
  <c r="T17" i="16"/>
  <c r="H17" i="16"/>
  <c r="I17" i="16"/>
  <c r="J17" i="16"/>
  <c r="M17" i="16"/>
  <c r="N17" i="16"/>
  <c r="AG17" i="16"/>
  <c r="AT17" i="16"/>
  <c r="AU17" i="16"/>
  <c r="AV17" i="16"/>
  <c r="BA17" i="16"/>
  <c r="BF17" i="16"/>
  <c r="B18" i="16"/>
  <c r="C18" i="16"/>
  <c r="N18" i="16"/>
  <c r="AG18" i="16"/>
  <c r="AT18" i="16"/>
  <c r="AU18" i="16"/>
  <c r="AV18" i="16"/>
  <c r="BA18" i="16"/>
  <c r="BF18" i="16"/>
  <c r="B19" i="16"/>
  <c r="C19" i="16"/>
  <c r="F19" i="16"/>
  <c r="G19" i="16"/>
  <c r="T19" i="16"/>
  <c r="H19" i="16"/>
  <c r="AB19" i="16"/>
  <c r="I19" i="16"/>
  <c r="M19" i="16"/>
  <c r="N19" i="16"/>
  <c r="AG19" i="16"/>
  <c r="AT19" i="16"/>
  <c r="AU19" i="16"/>
  <c r="AV19" i="16"/>
  <c r="BA19" i="16"/>
  <c r="BF19" i="16"/>
  <c r="B20" i="16"/>
  <c r="C20" i="16"/>
  <c r="F20" i="16"/>
  <c r="G20" i="16"/>
  <c r="H20" i="16"/>
  <c r="BK20" i="16"/>
  <c r="I20" i="16"/>
  <c r="M20" i="16"/>
  <c r="N20" i="16"/>
  <c r="AG20" i="16"/>
  <c r="AT20" i="16"/>
  <c r="AU20" i="16"/>
  <c r="AV20" i="16"/>
  <c r="BA20" i="16"/>
  <c r="BF20" i="16"/>
  <c r="B21" i="16"/>
  <c r="C21" i="16"/>
  <c r="F21" i="16"/>
  <c r="G21" i="16"/>
  <c r="T21" i="16"/>
  <c r="H21" i="16"/>
  <c r="BK21" i="16"/>
  <c r="I21" i="16"/>
  <c r="K21" i="16"/>
  <c r="M21" i="16"/>
  <c r="N21" i="16"/>
  <c r="AT21" i="16"/>
  <c r="AU21" i="16"/>
  <c r="AV21" i="16"/>
  <c r="BA21" i="16"/>
  <c r="BF21" i="16"/>
  <c r="C22" i="16"/>
  <c r="AG22" i="16"/>
  <c r="AT22" i="16"/>
  <c r="AU22" i="16"/>
  <c r="AV22" i="16"/>
  <c r="BA22" i="16"/>
  <c r="BF22" i="16"/>
  <c r="C23" i="16"/>
  <c r="F23" i="16"/>
  <c r="G23" i="16"/>
  <c r="T23" i="16"/>
  <c r="H23" i="16"/>
  <c r="AB23" i="16"/>
  <c r="I23" i="16"/>
  <c r="K23" i="16"/>
  <c r="M23" i="16"/>
  <c r="N23" i="16"/>
  <c r="AG23" i="16"/>
  <c r="AT23" i="16"/>
  <c r="AU23" i="16"/>
  <c r="AV23" i="16"/>
  <c r="BA23" i="16"/>
  <c r="BF23" i="16"/>
  <c r="C24" i="16"/>
  <c r="F24" i="16"/>
  <c r="AI24" i="16"/>
  <c r="G24" i="16"/>
  <c r="T24" i="16"/>
  <c r="H24" i="16"/>
  <c r="I24" i="16"/>
  <c r="M24" i="16"/>
  <c r="N24" i="16"/>
  <c r="AG24" i="16"/>
  <c r="AT24" i="16"/>
  <c r="AU24" i="16"/>
  <c r="AV24" i="16"/>
  <c r="BA24" i="16"/>
  <c r="BF24" i="16"/>
  <c r="C25" i="16"/>
  <c r="F25" i="16"/>
  <c r="G25" i="16"/>
  <c r="T25" i="16"/>
  <c r="H25" i="16"/>
  <c r="BK25" i="16"/>
  <c r="I25" i="16"/>
  <c r="M25" i="16"/>
  <c r="N25" i="16"/>
  <c r="AG25" i="16"/>
  <c r="AT25" i="16"/>
  <c r="AU25" i="16"/>
  <c r="AV25" i="16"/>
  <c r="BA25" i="16"/>
  <c r="BF25" i="16"/>
  <c r="B26" i="16"/>
  <c r="C26" i="16"/>
  <c r="F26" i="16"/>
  <c r="G26" i="16"/>
  <c r="H26" i="16"/>
  <c r="AB26" i="16"/>
  <c r="I26" i="16"/>
  <c r="M26" i="16"/>
  <c r="N26" i="16"/>
  <c r="AG26" i="16"/>
  <c r="AT26" i="16"/>
  <c r="AU26" i="16"/>
  <c r="AV26" i="16"/>
  <c r="BA26" i="16"/>
  <c r="BF26" i="16"/>
  <c r="C27" i="16"/>
  <c r="F27" i="16"/>
  <c r="G27" i="16"/>
  <c r="T27" i="16"/>
  <c r="H27" i="16"/>
  <c r="BK27" i="16"/>
  <c r="I27" i="16"/>
  <c r="M27" i="16"/>
  <c r="N27" i="16"/>
  <c r="P27" i="16"/>
  <c r="AG27" i="16"/>
  <c r="AT27" i="16"/>
  <c r="AU27" i="16"/>
  <c r="AV27" i="16"/>
  <c r="BA27" i="16"/>
  <c r="BF27" i="16"/>
  <c r="B28" i="16"/>
  <c r="C28" i="16"/>
  <c r="B29" i="16"/>
  <c r="C29" i="16"/>
  <c r="C30" i="16"/>
  <c r="C31" i="16"/>
  <c r="C32" i="16"/>
  <c r="C33" i="16"/>
  <c r="C34" i="16"/>
  <c r="C35" i="16"/>
  <c r="B36" i="16"/>
  <c r="C36" i="16"/>
  <c r="B37" i="16"/>
  <c r="C37" i="16"/>
  <c r="B38" i="16"/>
  <c r="C38" i="16"/>
  <c r="B39" i="16"/>
  <c r="C39" i="16"/>
  <c r="B40" i="16"/>
  <c r="C40" i="16"/>
  <c r="B41" i="16"/>
  <c r="C41" i="16"/>
  <c r="B42" i="16"/>
  <c r="C42" i="16"/>
  <c r="B43" i="16"/>
  <c r="C43" i="16"/>
  <c r="B44" i="16"/>
  <c r="C44" i="16"/>
  <c r="B45" i="16"/>
  <c r="C45" i="16"/>
  <c r="B46" i="16"/>
  <c r="C46" i="16"/>
  <c r="B47" i="16"/>
  <c r="C47" i="16"/>
  <c r="B48" i="16"/>
  <c r="C48" i="16"/>
  <c r="B49" i="16"/>
  <c r="C49" i="16"/>
  <c r="B50" i="16"/>
  <c r="C50" i="16"/>
  <c r="B51" i="16"/>
  <c r="C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G5" i="2"/>
  <c r="AK2" i="9"/>
  <c r="AU11" i="9"/>
  <c r="AT11" i="9"/>
  <c r="AV11" i="9"/>
  <c r="AT32" i="6"/>
  <c r="AX11" i="3"/>
  <c r="AN52" i="15"/>
  <c r="Q6" i="12"/>
  <c r="AT26" i="6"/>
  <c r="AX5" i="3"/>
  <c r="AG65" i="13"/>
  <c r="AG69" i="13"/>
  <c r="AG61" i="13"/>
  <c r="BC18" i="15"/>
  <c r="AT18" i="15"/>
  <c r="Q79" i="15"/>
  <c r="A6" i="8"/>
  <c r="A7" i="8"/>
  <c r="A8" i="8"/>
  <c r="A9" i="8"/>
  <c r="A10" i="8"/>
  <c r="A11" i="8"/>
  <c r="A12" i="8"/>
  <c r="A13" i="8"/>
  <c r="AC58" i="15"/>
  <c r="AC55" i="15"/>
  <c r="O6" i="12"/>
  <c r="AM26" i="6"/>
  <c r="AU10" i="9"/>
  <c r="AT10" i="9"/>
  <c r="AV10" i="9"/>
  <c r="AU9" i="9"/>
  <c r="AT9" i="9"/>
  <c r="AV9" i="9"/>
  <c r="AU8" i="9"/>
  <c r="AT8" i="9"/>
  <c r="AV8" i="9"/>
  <c r="AU7" i="9"/>
  <c r="AT7" i="9"/>
  <c r="AV7" i="9"/>
  <c r="AU6" i="9"/>
  <c r="AT6" i="9"/>
  <c r="AV6" i="9"/>
  <c r="AU5" i="9"/>
  <c r="AT5" i="9"/>
  <c r="AV5" i="9"/>
  <c r="K46" i="15"/>
  <c r="G29" i="6"/>
  <c r="G28" i="6"/>
  <c r="C6" i="12"/>
  <c r="G26" i="6"/>
  <c r="A55" i="15"/>
  <c r="A49" i="15"/>
  <c r="A46" i="15"/>
  <c r="A43" i="15"/>
  <c r="B6" i="12"/>
  <c r="A40" i="15"/>
  <c r="E20" i="14"/>
  <c r="E18" i="14"/>
  <c r="E16" i="14"/>
  <c r="E14" i="14"/>
  <c r="AH74" i="15"/>
  <c r="AH75" i="15"/>
  <c r="AC77" i="15"/>
  <c r="Y74" i="15"/>
  <c r="Y77" i="15"/>
  <c r="Y75" i="15"/>
  <c r="T77" i="15"/>
  <c r="O77" i="15"/>
  <c r="L77" i="15"/>
  <c r="F77" i="15"/>
  <c r="Q75" i="15"/>
  <c r="Q74" i="15"/>
  <c r="N61" i="15"/>
  <c r="U28" i="15"/>
  <c r="P28" i="15"/>
  <c r="AL25" i="15"/>
  <c r="AF25" i="15"/>
  <c r="BC13" i="15"/>
  <c r="AT13" i="15"/>
  <c r="AL13" i="15"/>
  <c r="AF13" i="15"/>
  <c r="Z41" i="14"/>
  <c r="Y41" i="14"/>
  <c r="X41" i="14"/>
  <c r="W41" i="14"/>
  <c r="V41" i="14"/>
  <c r="U41" i="14"/>
  <c r="T41" i="14"/>
  <c r="BN58" i="13"/>
  <c r="AP16" i="13"/>
  <c r="AP18" i="13"/>
  <c r="BK18" i="13"/>
  <c r="AP10" i="13"/>
  <c r="BN62" i="13"/>
  <c r="B9" i="9"/>
  <c r="C9" i="9"/>
  <c r="BI5" i="9"/>
  <c r="BK19" i="9"/>
  <c r="H27" i="9"/>
  <c r="A14" i="8"/>
  <c r="A15" i="8"/>
  <c r="A16" i="8"/>
  <c r="A17" i="8"/>
  <c r="A18" i="8"/>
  <c r="A19" i="8"/>
  <c r="A20" i="8"/>
  <c r="A21" i="8"/>
  <c r="A22" i="8"/>
  <c r="A23" i="8"/>
  <c r="A24" i="8"/>
  <c r="A25" i="8"/>
  <c r="A26" i="8"/>
  <c r="A27" i="8"/>
  <c r="A28" i="8"/>
  <c r="AU12" i="9"/>
  <c r="AT12" i="9"/>
  <c r="AV12" i="9"/>
  <c r="AU13" i="9"/>
  <c r="AT13" i="9"/>
  <c r="AV13" i="9"/>
  <c r="AU14" i="9"/>
  <c r="AT14" i="9"/>
  <c r="AV14" i="9"/>
  <c r="AU15" i="9"/>
  <c r="AT15" i="9"/>
  <c r="AV15" i="9"/>
  <c r="AU16" i="9"/>
  <c r="AT16" i="9"/>
  <c r="AV16" i="9"/>
  <c r="AT27" i="9"/>
  <c r="AU27" i="9"/>
  <c r="AV27" i="9"/>
  <c r="AT26" i="9"/>
  <c r="AU26" i="9"/>
  <c r="AV26" i="9"/>
  <c r="AT25" i="9"/>
  <c r="AU25" i="9"/>
  <c r="AV25" i="9"/>
  <c r="AT24" i="9"/>
  <c r="AU24" i="9"/>
  <c r="AV24" i="9"/>
  <c r="AT23" i="9"/>
  <c r="AU23" i="9"/>
  <c r="AV23" i="9"/>
  <c r="AT22" i="9"/>
  <c r="AU22" i="9"/>
  <c r="AV22" i="9"/>
  <c r="AT21" i="9"/>
  <c r="AU21" i="9"/>
  <c r="AV21" i="9"/>
  <c r="AT20" i="9"/>
  <c r="AU20" i="9"/>
  <c r="AV20" i="9"/>
  <c r="AT19" i="9"/>
  <c r="AU19" i="9"/>
  <c r="AV19" i="9"/>
  <c r="AT18" i="9"/>
  <c r="AU18" i="9"/>
  <c r="AV18" i="9"/>
  <c r="AT17" i="9"/>
  <c r="AU17" i="9"/>
  <c r="AV17" i="9"/>
  <c r="A28" i="12"/>
  <c r="A24" i="12"/>
  <c r="A12" i="12"/>
  <c r="Q2" i="12"/>
  <c r="I2" i="12"/>
  <c r="B5" i="9"/>
  <c r="I42" i="6"/>
  <c r="M42" i="6"/>
  <c r="AG21" i="16"/>
  <c r="AB23" i="9"/>
  <c r="B9" i="3"/>
  <c r="C9" i="3"/>
  <c r="X5" i="3"/>
  <c r="B5" i="3"/>
  <c r="AR3" i="6"/>
  <c r="L8" i="5"/>
  <c r="L7" i="5"/>
  <c r="W8" i="5"/>
  <c r="AM11" i="6"/>
  <c r="AM18" i="6"/>
  <c r="L4" i="5"/>
  <c r="C3" i="9"/>
  <c r="C4" i="9"/>
  <c r="C5" i="9"/>
  <c r="C6" i="9"/>
  <c r="C7" i="9"/>
  <c r="C8"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2" i="9"/>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3" i="3"/>
  <c r="C4" i="3"/>
  <c r="C5" i="3"/>
  <c r="C6" i="3"/>
  <c r="C7" i="3"/>
  <c r="C8" i="3"/>
  <c r="C10" i="3"/>
  <c r="C11" i="3"/>
  <c r="C12" i="3"/>
  <c r="C13" i="3"/>
  <c r="C14" i="3"/>
  <c r="C15" i="3"/>
  <c r="C16" i="3"/>
  <c r="C17" i="3"/>
  <c r="C18" i="3"/>
  <c r="C19" i="3"/>
  <c r="C2" i="3"/>
  <c r="B6" i="3"/>
  <c r="AA30" i="5"/>
  <c r="AA28" i="5"/>
  <c r="AL29" i="5"/>
  <c r="O36" i="5"/>
  <c r="O35" i="5"/>
  <c r="H23" i="5"/>
  <c r="H25" i="5"/>
  <c r="O37" i="5"/>
  <c r="R42" i="6"/>
  <c r="W42" i="6"/>
  <c r="BF12" i="6"/>
  <c r="AY12" i="6"/>
  <c r="AQ11" i="6"/>
  <c r="AA19" i="6"/>
  <c r="BE11" i="6"/>
  <c r="T19" i="6"/>
  <c r="AX11" i="6"/>
  <c r="AQ18" i="6"/>
  <c r="W40" i="6"/>
  <c r="AF40" i="6"/>
  <c r="AP40" i="6"/>
  <c r="W41" i="6"/>
  <c r="AF41" i="6"/>
  <c r="AP41" i="6"/>
  <c r="AA42" i="6"/>
  <c r="AK42" i="6"/>
  <c r="W3" i="6"/>
  <c r="B8" i="3"/>
  <c r="F39" i="3"/>
  <c r="F38"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29" i="3"/>
  <c r="B28" i="3"/>
  <c r="B26" i="3"/>
  <c r="B21" i="3"/>
  <c r="B20" i="3"/>
  <c r="B19" i="3"/>
  <c r="B18" i="3"/>
  <c r="B17" i="3"/>
  <c r="B16" i="3"/>
  <c r="B15" i="3"/>
  <c r="B14" i="3"/>
  <c r="B13" i="3"/>
  <c r="B12" i="3"/>
  <c r="B11" i="3"/>
  <c r="B10" i="3"/>
  <c r="B7" i="3"/>
  <c r="B4" i="3"/>
  <c r="B3" i="3"/>
  <c r="B2" i="3"/>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29" i="9"/>
  <c r="B28" i="9"/>
  <c r="B26" i="9"/>
  <c r="B21" i="9"/>
  <c r="B20" i="9"/>
  <c r="B19" i="9"/>
  <c r="B18" i="9"/>
  <c r="B17" i="9"/>
  <c r="B16" i="9"/>
  <c r="B15" i="9"/>
  <c r="B14" i="9"/>
  <c r="B13" i="9"/>
  <c r="B12" i="9"/>
  <c r="B11" i="9"/>
  <c r="B10" i="9"/>
  <c r="B8" i="9"/>
  <c r="B6" i="9"/>
  <c r="B7" i="9"/>
  <c r="B4" i="9"/>
  <c r="B3" i="9"/>
  <c r="B2" i="9"/>
  <c r="K27" i="9"/>
  <c r="K25" i="9"/>
  <c r="AB22" i="9"/>
  <c r="K12" i="16"/>
  <c r="AB8" i="9"/>
  <c r="BO44" i="20"/>
  <c r="BR44" i="20"/>
  <c r="AS43" i="20"/>
  <c r="AJ43" i="20"/>
  <c r="Z43" i="20"/>
  <c r="AL47" i="20"/>
  <c r="Z42" i="20"/>
  <c r="AS47" i="20"/>
  <c r="BO48" i="20"/>
  <c r="BR48" i="20"/>
  <c r="AJ45" i="20"/>
  <c r="H27" i="8"/>
  <c r="BK11" i="9"/>
  <c r="AB21" i="16"/>
  <c r="AB19" i="9"/>
  <c r="BK23" i="17"/>
  <c r="AB7" i="16"/>
  <c r="AB18" i="16"/>
  <c r="BK27" i="17"/>
  <c r="AG48" i="20"/>
  <c r="BK48" i="20"/>
  <c r="AS48" i="20"/>
  <c r="BI13" i="17"/>
  <c r="AP13" i="17"/>
  <c r="BI6" i="17"/>
  <c r="BI13" i="16"/>
  <c r="BI6" i="9"/>
  <c r="BI13" i="9"/>
  <c r="BI12" i="17"/>
  <c r="BI12" i="9"/>
  <c r="AP12" i="9"/>
  <c r="BI6" i="16"/>
  <c r="BI19" i="16"/>
  <c r="AP19" i="16"/>
  <c r="I23" i="8"/>
  <c r="I23" i="12" s="1"/>
  <c r="BI25" i="17"/>
  <c r="AP25" i="17"/>
  <c r="BL25" i="17" s="1"/>
  <c r="BI20" i="16"/>
  <c r="BI21" i="17"/>
  <c r="BI27" i="17"/>
  <c r="BI25" i="9"/>
  <c r="BI24" i="9"/>
  <c r="BI19" i="17"/>
  <c r="AP19" i="17"/>
  <c r="BI15" i="17"/>
  <c r="BI14" i="17"/>
  <c r="BI21" i="16"/>
  <c r="BI27" i="16"/>
  <c r="AP27" i="16"/>
  <c r="BI24" i="16"/>
  <c r="BI17" i="17"/>
  <c r="BI22" i="16"/>
  <c r="AP22" i="16"/>
  <c r="BI26" i="16"/>
  <c r="AP26" i="16"/>
  <c r="BI22" i="17"/>
  <c r="BI16" i="16"/>
  <c r="BL16" i="16" s="1"/>
  <c r="AP17" i="17"/>
  <c r="BI18" i="17"/>
  <c r="AP18" i="17"/>
  <c r="BI25" i="16"/>
  <c r="BI14" i="16"/>
  <c r="BI20" i="17"/>
  <c r="AP20" i="17"/>
  <c r="BI18" i="9"/>
  <c r="BI15" i="9"/>
  <c r="AP15" i="9"/>
  <c r="BI18" i="16"/>
  <c r="AP18" i="16"/>
  <c r="BI20" i="9"/>
  <c r="BI26" i="9"/>
  <c r="AP26" i="9"/>
  <c r="BI14" i="9"/>
  <c r="BI16" i="9"/>
  <c r="BI15" i="16"/>
  <c r="AP15" i="16"/>
  <c r="BI17" i="16"/>
  <c r="BL17" i="16" s="1"/>
  <c r="AP17" i="16"/>
  <c r="BI23" i="17"/>
  <c r="BI23" i="16"/>
  <c r="BI12" i="16"/>
  <c r="AP12" i="16"/>
  <c r="H26" i="8"/>
  <c r="Z37" i="20"/>
  <c r="I24" i="8"/>
  <c r="I24" i="12" s="1"/>
  <c r="BI22" i="9"/>
  <c r="BL22" i="9" s="1"/>
  <c r="BI21" i="9"/>
  <c r="AP21" i="9"/>
  <c r="BI10" i="17"/>
  <c r="BI8" i="9"/>
  <c r="BI8" i="17"/>
  <c r="BI23" i="9"/>
  <c r="AP23" i="9"/>
  <c r="BI10" i="16"/>
  <c r="BI7" i="17"/>
  <c r="BI7" i="16"/>
  <c r="BI7" i="9"/>
  <c r="BI11" i="9"/>
  <c r="BI11" i="16"/>
  <c r="BI27" i="9"/>
  <c r="BI26" i="17"/>
  <c r="BI24" i="17"/>
  <c r="AP24" i="17"/>
  <c r="BI19" i="9"/>
  <c r="BI16" i="17"/>
  <c r="AP16" i="17"/>
  <c r="BL16" i="17" s="1"/>
  <c r="BI10" i="9"/>
  <c r="BI11" i="17"/>
  <c r="BI8" i="16"/>
  <c r="BI17" i="9"/>
  <c r="BY37" i="20"/>
  <c r="BV39" i="20"/>
  <c r="BU39" i="20"/>
  <c r="AP12" i="17"/>
  <c r="AP23" i="17"/>
  <c r="AP24" i="16"/>
  <c r="BI9" i="17"/>
  <c r="BI9" i="9"/>
  <c r="AP16" i="16"/>
  <c r="AS33" i="20"/>
  <c r="AP22" i="17"/>
  <c r="AP26" i="17"/>
  <c r="AP21" i="17"/>
  <c r="BL21" i="17" s="1"/>
  <c r="AP14" i="17"/>
  <c r="AP27" i="17"/>
  <c r="BL27" i="17"/>
  <c r="AP14" i="9"/>
  <c r="AP15" i="17"/>
  <c r="K20" i="9"/>
  <c r="AP20" i="9"/>
  <c r="AP14" i="16"/>
  <c r="AP20" i="16"/>
  <c r="K16" i="9"/>
  <c r="AP16" i="9"/>
  <c r="AP22" i="9"/>
  <c r="AP18" i="9"/>
  <c r="AP13" i="16"/>
  <c r="AP23" i="16"/>
  <c r="BL23" i="16" s="1"/>
  <c r="AP25" i="16"/>
  <c r="AP25" i="9"/>
  <c r="K15" i="9"/>
  <c r="K21" i="9"/>
  <c r="AP27" i="9"/>
  <c r="AP17" i="9"/>
  <c r="AP19" i="9"/>
  <c r="BI9" i="16"/>
  <c r="AP13" i="9"/>
  <c r="AP24" i="9"/>
  <c r="AP21" i="16"/>
  <c r="R99" i="11"/>
  <c r="O99" i="11"/>
  <c r="Q99" i="11"/>
  <c r="N99" i="11"/>
  <c r="R98" i="11"/>
  <c r="O98" i="11"/>
  <c r="Q98" i="11"/>
  <c r="N98" i="11"/>
  <c r="R96" i="11"/>
  <c r="O96" i="11"/>
  <c r="Q96" i="11"/>
  <c r="N96" i="11"/>
  <c r="R95" i="11"/>
  <c r="O95" i="11"/>
  <c r="Q95" i="11"/>
  <c r="N95" i="11"/>
  <c r="R94" i="11"/>
  <c r="O94" i="11"/>
  <c r="Q94" i="11"/>
  <c r="N94" i="11"/>
  <c r="R91" i="11"/>
  <c r="O91" i="11"/>
  <c r="Q91" i="11"/>
  <c r="N91" i="11"/>
  <c r="R88" i="11"/>
  <c r="O88" i="11"/>
  <c r="Q88" i="11"/>
  <c r="N88" i="11"/>
  <c r="R87" i="11"/>
  <c r="O87" i="11"/>
  <c r="Q87" i="11"/>
  <c r="N87" i="11"/>
  <c r="R86" i="11"/>
  <c r="O86" i="11"/>
  <c r="Q86" i="11"/>
  <c r="N86" i="11"/>
  <c r="R82" i="11"/>
  <c r="O82" i="11"/>
  <c r="Q82" i="11"/>
  <c r="N82" i="11"/>
  <c r="R77" i="11"/>
  <c r="O77" i="11"/>
  <c r="Q77" i="11"/>
  <c r="N77" i="11"/>
  <c r="R76" i="11"/>
  <c r="O76" i="11"/>
  <c r="Q76" i="11"/>
  <c r="N76" i="11"/>
  <c r="R74" i="11"/>
  <c r="O74" i="11"/>
  <c r="Q74" i="11"/>
  <c r="N74" i="11"/>
  <c r="R72" i="11"/>
  <c r="O72" i="11"/>
  <c r="Q72" i="11"/>
  <c r="N72" i="11"/>
  <c r="R70" i="11"/>
  <c r="O70" i="11"/>
  <c r="Q70" i="11"/>
  <c r="N70" i="11"/>
  <c r="R69" i="11"/>
  <c r="O69" i="11"/>
  <c r="Q69" i="11"/>
  <c r="N69" i="11"/>
  <c r="R65" i="11"/>
  <c r="O65" i="11"/>
  <c r="Q65" i="11"/>
  <c r="N65" i="11"/>
  <c r="R60" i="11"/>
  <c r="O60" i="11"/>
  <c r="Q60" i="11"/>
  <c r="N60" i="11"/>
  <c r="R58" i="11"/>
  <c r="O58" i="11"/>
  <c r="Q58" i="11"/>
  <c r="N58" i="11"/>
  <c r="R56" i="11"/>
  <c r="O56" i="11"/>
  <c r="Q56" i="11"/>
  <c r="N56" i="11"/>
  <c r="R55" i="11"/>
  <c r="O55" i="11"/>
  <c r="Q55" i="11"/>
  <c r="N55" i="11"/>
  <c r="R50" i="11"/>
  <c r="O50" i="11"/>
  <c r="Q50" i="11"/>
  <c r="N50" i="11"/>
  <c r="R49" i="11"/>
  <c r="O49" i="11"/>
  <c r="Q49" i="11"/>
  <c r="N49" i="11"/>
  <c r="R47" i="11"/>
  <c r="O47" i="11"/>
  <c r="Q47" i="11"/>
  <c r="N47" i="11"/>
  <c r="R46" i="11"/>
  <c r="O46" i="11"/>
  <c r="Q46" i="11"/>
  <c r="N46" i="11"/>
  <c r="R45" i="11"/>
  <c r="O45" i="11"/>
  <c r="Q45" i="11"/>
  <c r="N45" i="11"/>
  <c r="R43" i="11"/>
  <c r="O43" i="11"/>
  <c r="Q43" i="11"/>
  <c r="N43" i="11"/>
  <c r="R42" i="11"/>
  <c r="O42" i="11"/>
  <c r="Q42" i="11"/>
  <c r="N42" i="11"/>
  <c r="R41" i="11"/>
  <c r="O41" i="11"/>
  <c r="Q41" i="11"/>
  <c r="N41" i="11"/>
  <c r="R40" i="11"/>
  <c r="O40" i="11"/>
  <c r="Q40" i="11"/>
  <c r="N40" i="11"/>
  <c r="R39" i="11"/>
  <c r="O39" i="11"/>
  <c r="Q39" i="11"/>
  <c r="N39" i="11"/>
  <c r="R38" i="11"/>
  <c r="O38" i="11"/>
  <c r="Q38" i="11"/>
  <c r="N38" i="11"/>
  <c r="R37" i="11"/>
  <c r="O37" i="11"/>
  <c r="Q37" i="11"/>
  <c r="N37" i="11"/>
  <c r="R35" i="11"/>
  <c r="O35" i="11"/>
  <c r="Q35" i="11"/>
  <c r="N35" i="11"/>
  <c r="R34" i="11"/>
  <c r="O34" i="11"/>
  <c r="Q34" i="11"/>
  <c r="N34" i="11"/>
  <c r="R33" i="11"/>
  <c r="O33" i="11"/>
  <c r="Q33" i="11"/>
  <c r="N33" i="11"/>
  <c r="R32" i="11"/>
  <c r="O32" i="11"/>
  <c r="Q32" i="11"/>
  <c r="N32" i="11"/>
  <c r="R31" i="11"/>
  <c r="O31" i="11"/>
  <c r="Q31" i="11"/>
  <c r="N31" i="11"/>
  <c r="R29" i="11"/>
  <c r="O29" i="11"/>
  <c r="Q29" i="11"/>
  <c r="N29" i="11"/>
  <c r="R27" i="11"/>
  <c r="O27" i="11"/>
  <c r="Q7" i="11"/>
  <c r="N7" i="11"/>
  <c r="R7" i="11"/>
  <c r="O7" i="11"/>
  <c r="Q8" i="11"/>
  <c r="N8" i="11"/>
  <c r="R8" i="11"/>
  <c r="O8" i="11"/>
  <c r="Q9" i="11"/>
  <c r="N9" i="11"/>
  <c r="R9" i="11"/>
  <c r="O9" i="11"/>
  <c r="Q10" i="11"/>
  <c r="N10" i="11"/>
  <c r="R10" i="11"/>
  <c r="O10" i="11"/>
  <c r="Q11" i="11"/>
  <c r="N11" i="11"/>
  <c r="R11" i="11"/>
  <c r="O11" i="11"/>
  <c r="Q13" i="11"/>
  <c r="N13" i="11"/>
  <c r="R13" i="11"/>
  <c r="O13" i="11"/>
  <c r="Q14" i="11"/>
  <c r="N14" i="11"/>
  <c r="R14" i="11"/>
  <c r="O14" i="11"/>
  <c r="Q15" i="11"/>
  <c r="N15" i="11"/>
  <c r="R15" i="11"/>
  <c r="O15" i="11"/>
  <c r="Q16" i="11"/>
  <c r="N16" i="11"/>
  <c r="R16" i="11"/>
  <c r="O16" i="11"/>
  <c r="Q17" i="11"/>
  <c r="N17" i="11"/>
  <c r="R17" i="11"/>
  <c r="O17" i="11"/>
  <c r="Q18" i="11"/>
  <c r="N18" i="11"/>
  <c r="R18" i="11"/>
  <c r="O18" i="11"/>
  <c r="Q19" i="11"/>
  <c r="N19" i="11"/>
  <c r="R19" i="11"/>
  <c r="O19" i="11"/>
  <c r="Q20" i="11"/>
  <c r="N20" i="11"/>
  <c r="R20" i="11"/>
  <c r="O20" i="11"/>
  <c r="Q21" i="11"/>
  <c r="N21" i="11"/>
  <c r="R21" i="11"/>
  <c r="O21" i="11"/>
  <c r="Q22" i="11"/>
  <c r="N22" i="11"/>
  <c r="R22" i="11"/>
  <c r="O22" i="11"/>
  <c r="Q23" i="11"/>
  <c r="N23" i="11"/>
  <c r="R23" i="11"/>
  <c r="O23" i="11"/>
  <c r="Q24" i="11"/>
  <c r="N24" i="11"/>
  <c r="R24" i="11"/>
  <c r="O24" i="11"/>
  <c r="Q25" i="11"/>
  <c r="N25" i="11"/>
  <c r="R25" i="11"/>
  <c r="O25" i="11"/>
  <c r="Q26" i="11"/>
  <c r="N26" i="11"/>
  <c r="R26" i="11"/>
  <c r="O26" i="11"/>
  <c r="Q27" i="11"/>
  <c r="N27" i="11"/>
  <c r="BO47" i="20"/>
  <c r="BR47" i="20"/>
  <c r="Z45" i="20"/>
  <c r="R100" i="11"/>
  <c r="O100" i="11"/>
  <c r="BF48" i="20"/>
  <c r="AC41" i="15"/>
  <c r="T7" i="17"/>
  <c r="AB25" i="17"/>
  <c r="BK25" i="17"/>
  <c r="AB27" i="17"/>
  <c r="AB13" i="17"/>
  <c r="BK13" i="17"/>
  <c r="AB27" i="16"/>
  <c r="AB20" i="16"/>
  <c r="J22" i="17"/>
  <c r="J21" i="16"/>
  <c r="T17" i="9"/>
  <c r="AB15" i="16"/>
  <c r="I18" i="8"/>
  <c r="I18" i="12" s="1"/>
  <c r="X18" i="8"/>
  <c r="Q28" i="8"/>
  <c r="T28" i="8"/>
  <c r="BT41" i="20"/>
  <c r="Q32" i="20"/>
  <c r="Q23" i="8"/>
  <c r="T23" i="8" s="1"/>
  <c r="AL40" i="20"/>
  <c r="Q27" i="8"/>
  <c r="T27" i="8" s="1"/>
  <c r="AM31" i="6"/>
  <c r="J14" i="9"/>
  <c r="BK6" i="16"/>
  <c r="BK17" i="9"/>
  <c r="AB17" i="9"/>
  <c r="J24" i="17"/>
  <c r="BK22" i="17"/>
  <c r="AB22" i="17"/>
  <c r="AB11" i="16"/>
  <c r="BT40" i="20"/>
  <c r="L24" i="17"/>
  <c r="K24" i="17"/>
  <c r="L13" i="16"/>
  <c r="BO42" i="20"/>
  <c r="BR42" i="20"/>
  <c r="BF42" i="20"/>
  <c r="V41" i="20"/>
  <c r="H28" i="8"/>
  <c r="BV41" i="20"/>
  <c r="BU41" i="20" s="1"/>
  <c r="BT36" i="20"/>
  <c r="Q26" i="20"/>
  <c r="AG21" i="17"/>
  <c r="K17" i="16"/>
  <c r="G58" i="15"/>
  <c r="L19" i="16"/>
  <c r="J19" i="16"/>
  <c r="K19" i="16"/>
  <c r="V47" i="20"/>
  <c r="J17" i="9"/>
  <c r="K17" i="9"/>
  <c r="Q20" i="8"/>
  <c r="T20" i="8"/>
  <c r="R101" i="11"/>
  <c r="O101" i="11"/>
  <c r="Q100" i="11"/>
  <c r="N100" i="11"/>
  <c r="N14" i="8"/>
  <c r="L14" i="12"/>
  <c r="Z27" i="20"/>
  <c r="I14" i="8"/>
  <c r="I14" i="12"/>
  <c r="W14" i="8"/>
  <c r="AL27" i="20"/>
  <c r="Q14" i="8"/>
  <c r="T14" i="8"/>
  <c r="BK20" i="17"/>
  <c r="AB20" i="17"/>
  <c r="AB7" i="17"/>
  <c r="BK19" i="17"/>
  <c r="T28" i="14"/>
  <c r="FH32" i="20"/>
  <c r="A29" i="6"/>
  <c r="BK13" i="16"/>
  <c r="AB13" i="16"/>
  <c r="EH35" i="20"/>
  <c r="N19" i="8"/>
  <c r="L19" i="12"/>
  <c r="BK17" i="16"/>
  <c r="AB17" i="16"/>
  <c r="BK26" i="17"/>
  <c r="L25" i="16"/>
  <c r="AB15" i="17"/>
  <c r="K14" i="16"/>
  <c r="AB10" i="9"/>
  <c r="BK10" i="9"/>
  <c r="J17" i="17"/>
  <c r="K17" i="17"/>
  <c r="W24" i="8"/>
  <c r="K22" i="9"/>
  <c r="V33" i="20"/>
  <c r="H20" i="8"/>
  <c r="AS45" i="20"/>
  <c r="BO45" i="20"/>
  <c r="BR45" i="20"/>
  <c r="BF45" i="20"/>
  <c r="I15" i="8"/>
  <c r="I15" i="12"/>
  <c r="Q15" i="8"/>
  <c r="T15" i="8" s="1"/>
  <c r="I11" i="8"/>
  <c r="I11" i="12" s="1"/>
  <c r="X31" i="6" s="1"/>
  <c r="BK11" i="16"/>
  <c r="BF46" i="20"/>
  <c r="AL46" i="20"/>
  <c r="AS46" i="20"/>
  <c r="J26" i="9"/>
  <c r="R26" i="9"/>
  <c r="K26" i="9"/>
  <c r="AB6" i="9"/>
  <c r="AC52" i="15"/>
  <c r="J20" i="17"/>
  <c r="BK15" i="9"/>
  <c r="AB15" i="9"/>
  <c r="BK13" i="9"/>
  <c r="AB13" i="9"/>
  <c r="I19" i="8"/>
  <c r="I19" i="12"/>
  <c r="BK8" i="17"/>
  <c r="AB8" i="17"/>
  <c r="BK6" i="17"/>
  <c r="K18" i="16"/>
  <c r="AB5" i="16"/>
  <c r="T20" i="9"/>
  <c r="Q38" i="20"/>
  <c r="BK38" i="20"/>
  <c r="J18" i="17"/>
  <c r="L18" i="17"/>
  <c r="K18" i="17"/>
  <c r="AB21" i="9"/>
  <c r="BK21" i="9"/>
  <c r="W23" i="8"/>
  <c r="Q35" i="20"/>
  <c r="BY35" i="20"/>
  <c r="Q18" i="8"/>
  <c r="T18" i="8"/>
  <c r="AT30" i="6"/>
  <c r="AX9" i="3"/>
  <c r="BK26" i="16"/>
  <c r="K25" i="17"/>
  <c r="BK45" i="20"/>
  <c r="AG45" i="20"/>
  <c r="V45" i="20"/>
  <c r="AL45" i="20"/>
  <c r="BF43" i="20"/>
  <c r="AG43" i="20"/>
  <c r="BK43" i="20"/>
  <c r="BO43" i="20"/>
  <c r="BR43" i="20"/>
  <c r="AL43" i="20"/>
  <c r="AB25" i="9"/>
  <c r="W27" i="8"/>
  <c r="BW39" i="20"/>
  <c r="I26" i="8"/>
  <c r="I26" i="12" s="1"/>
  <c r="Q26" i="8"/>
  <c r="T26" i="8" s="1"/>
  <c r="BK27" i="20"/>
  <c r="X14" i="8"/>
  <c r="AM32" i="6"/>
  <c r="Z48" i="20"/>
  <c r="AL48" i="20"/>
  <c r="I12" i="8"/>
  <c r="I12" i="12" s="1"/>
  <c r="AB24" i="9"/>
  <c r="BK24" i="9"/>
  <c r="BK16" i="9"/>
  <c r="AB16" i="9"/>
  <c r="K58" i="15"/>
  <c r="AJ37" i="20"/>
  <c r="V37" i="20"/>
  <c r="H24" i="8"/>
  <c r="AJ31" i="20"/>
  <c r="BK9" i="17"/>
  <c r="AB9" i="17"/>
  <c r="J11" i="9"/>
  <c r="EH33" i="20"/>
  <c r="BW29" i="20"/>
  <c r="W16" i="8"/>
  <c r="V29" i="20"/>
  <c r="H16" i="8"/>
  <c r="W22" i="8"/>
  <c r="H17" i="8"/>
  <c r="Z38" i="20"/>
  <c r="I25" i="8"/>
  <c r="I25" i="12"/>
  <c r="BV38" i="20"/>
  <c r="BU38" i="20"/>
  <c r="X25" i="8"/>
  <c r="N25" i="8"/>
  <c r="L25" i="12" s="1"/>
  <c r="H25" i="8"/>
  <c r="Q25" i="8"/>
  <c r="T25" i="8" s="1"/>
  <c r="BX38" i="20"/>
  <c r="W25" i="8"/>
  <c r="N17" i="8"/>
  <c r="L17" i="12"/>
  <c r="X17" i="8"/>
  <c r="AH77" i="15"/>
  <c r="L23" i="16"/>
  <c r="AJ23" i="16"/>
  <c r="BK23" i="16"/>
  <c r="L11" i="16"/>
  <c r="AJ11" i="16"/>
  <c r="AF24" i="9"/>
  <c r="T24" i="9"/>
  <c r="T17" i="17"/>
  <c r="T8" i="16"/>
  <c r="AF15" i="9"/>
  <c r="T15" i="9"/>
  <c r="T14" i="9"/>
  <c r="AD10" i="9"/>
  <c r="CQ28" i="20"/>
  <c r="T13" i="9"/>
  <c r="L15" i="9"/>
  <c r="AJ15" i="9"/>
  <c r="T16" i="17"/>
  <c r="T18" i="17"/>
  <c r="AF25" i="9"/>
  <c r="T25" i="9"/>
  <c r="T22" i="9"/>
  <c r="T16" i="9"/>
  <c r="P16" i="9"/>
  <c r="R16" i="9"/>
  <c r="AF16" i="9"/>
  <c r="T9" i="9"/>
  <c r="O16" i="17"/>
  <c r="AF15" i="17"/>
  <c r="V26" i="20"/>
  <c r="H13" i="8"/>
  <c r="A31" i="6"/>
  <c r="AN55" i="15"/>
  <c r="AT31" i="6"/>
  <c r="AX10" i="3"/>
  <c r="AB16" i="16"/>
  <c r="BK16" i="16"/>
  <c r="J11" i="16"/>
  <c r="N18" i="8"/>
  <c r="L18" i="12" s="1"/>
  <c r="BV31" i="20"/>
  <c r="BU31" i="20" s="1"/>
  <c r="W18" i="8"/>
  <c r="H18" i="8"/>
  <c r="J27" i="17"/>
  <c r="L27" i="17"/>
  <c r="J25" i="17"/>
  <c r="L25" i="17"/>
  <c r="T23" i="17"/>
  <c r="T21" i="9"/>
  <c r="AD21" i="9"/>
  <c r="AB18" i="9"/>
  <c r="BK18" i="9"/>
  <c r="O22" i="9"/>
  <c r="Q22" i="9"/>
  <c r="L23" i="8"/>
  <c r="K23" i="12"/>
  <c r="P15" i="9"/>
  <c r="R15" i="9"/>
  <c r="EH37" i="20"/>
  <c r="EH31" i="20"/>
  <c r="EG32" i="20"/>
  <c r="DJ33" i="20"/>
  <c r="P23" i="9"/>
  <c r="O10" i="9"/>
  <c r="L11" i="8"/>
  <c r="K11" i="12"/>
  <c r="T55" i="15"/>
  <c r="Q21" i="8"/>
  <c r="T21" i="8" s="1"/>
  <c r="X21" i="8"/>
  <c r="N21" i="8"/>
  <c r="L21" i="12"/>
  <c r="W21" i="8"/>
  <c r="V34" i="20"/>
  <c r="H21" i="8"/>
  <c r="Z34" i="20"/>
  <c r="I21" i="8"/>
  <c r="I21" i="12" s="1"/>
  <c r="BW26" i="20"/>
  <c r="N13" i="8"/>
  <c r="L13" i="12" s="1"/>
  <c r="H19" i="8"/>
  <c r="W19" i="8"/>
  <c r="Q19" i="8"/>
  <c r="T19" i="8"/>
  <c r="BK27" i="9"/>
  <c r="AB27" i="9"/>
  <c r="K24" i="16"/>
  <c r="L24" i="16"/>
  <c r="L21" i="16"/>
  <c r="L22" i="17"/>
  <c r="K22" i="17"/>
  <c r="J19" i="17"/>
  <c r="BK17" i="17"/>
  <c r="AB17" i="17"/>
  <c r="AB14" i="17"/>
  <c r="BK14" i="17"/>
  <c r="O14" i="17"/>
  <c r="L13" i="17"/>
  <c r="J13" i="17"/>
  <c r="AD26" i="9"/>
  <c r="T26" i="9"/>
  <c r="J24" i="9"/>
  <c r="K24" i="9"/>
  <c r="L24" i="9"/>
  <c r="J13" i="9"/>
  <c r="R13" i="9"/>
  <c r="K13" i="9"/>
  <c r="AD13" i="9"/>
  <c r="AB12" i="9"/>
  <c r="BK12" i="9"/>
  <c r="T11" i="9"/>
  <c r="AB9" i="9"/>
  <c r="T8" i="9"/>
  <c r="BX40" i="20"/>
  <c r="N26" i="8"/>
  <c r="L26" i="12"/>
  <c r="BF39" i="20"/>
  <c r="W26" i="8"/>
  <c r="N24" i="8"/>
  <c r="L24" i="12" s="1"/>
  <c r="X24" i="8"/>
  <c r="AL37" i="20"/>
  <c r="Q24" i="8"/>
  <c r="T24" i="8"/>
  <c r="BT33" i="20"/>
  <c r="BK33" i="20"/>
  <c r="X20" i="8"/>
  <c r="W20" i="8"/>
  <c r="BX26" i="20"/>
  <c r="I17" i="8"/>
  <c r="I17" i="12"/>
  <c r="N22" i="8"/>
  <c r="L22" i="12" s="1"/>
  <c r="AJ35" i="20"/>
  <c r="AJ29" i="20"/>
  <c r="AL29" i="20"/>
  <c r="Q16" i="8"/>
  <c r="T16" i="8" s="1"/>
  <c r="X16" i="8"/>
  <c r="AS29" i="20"/>
  <c r="Z29" i="20"/>
  <c r="I16" i="8"/>
  <c r="I16" i="12" s="1"/>
  <c r="BV29" i="20"/>
  <c r="BU29" i="20" s="1"/>
  <c r="J14" i="17"/>
  <c r="H23" i="8"/>
  <c r="N27" i="8"/>
  <c r="L27" i="12" s="1"/>
  <c r="X23" i="8"/>
  <c r="K31" i="6"/>
  <c r="L20" i="17"/>
  <c r="AB12" i="17"/>
  <c r="N15" i="8"/>
  <c r="L15" i="12" s="1"/>
  <c r="O19" i="17"/>
  <c r="X19" i="8"/>
  <c r="Z26" i="20"/>
  <c r="I13" i="8"/>
  <c r="I13" i="12"/>
  <c r="K13" i="17"/>
  <c r="AG33" i="20"/>
  <c r="N20" i="8"/>
  <c r="L20" i="12"/>
  <c r="N23" i="8"/>
  <c r="L23" i="12"/>
  <c r="X26" i="8"/>
  <c r="J24" i="16"/>
  <c r="BO36" i="20"/>
  <c r="BR36" i="20"/>
  <c r="T23" i="12"/>
  <c r="I27" i="8"/>
  <c r="I27" i="12" s="1"/>
  <c r="K23" i="9"/>
  <c r="D58" i="15"/>
  <c r="G32" i="6"/>
  <c r="AM29" i="6"/>
  <c r="AC49" i="15"/>
  <c r="AB7" i="9"/>
  <c r="J25" i="16"/>
  <c r="K25" i="16"/>
  <c r="T12" i="17"/>
  <c r="AF12" i="17"/>
  <c r="AB14" i="16"/>
  <c r="BK14" i="16"/>
  <c r="T14" i="16"/>
  <c r="L14" i="16"/>
  <c r="J14" i="16"/>
  <c r="O13" i="16"/>
  <c r="K9" i="16"/>
  <c r="J19" i="9"/>
  <c r="K19" i="9"/>
  <c r="K18" i="9"/>
  <c r="J18" i="9"/>
  <c r="AD24" i="16"/>
  <c r="AD23" i="16"/>
  <c r="AZ23" i="16" s="1"/>
  <c r="AF15" i="16"/>
  <c r="O13" i="9"/>
  <c r="L14" i="8"/>
  <c r="K14" i="12"/>
  <c r="L12" i="8"/>
  <c r="K12" i="12"/>
  <c r="AB32" i="6" s="1"/>
  <c r="X27" i="8"/>
  <c r="AF26" i="9"/>
  <c r="L25" i="9"/>
  <c r="AJ25" i="9"/>
  <c r="L20" i="8"/>
  <c r="K20" i="12"/>
  <c r="AF18" i="9"/>
  <c r="AS27" i="20"/>
  <c r="EG27" i="20"/>
  <c r="L22" i="8"/>
  <c r="K22" i="12"/>
  <c r="EG34" i="20"/>
  <c r="CV38" i="20"/>
  <c r="CY38" i="20"/>
  <c r="DB38" i="20" s="1"/>
  <c r="DJ31" i="20"/>
  <c r="P18" i="9"/>
  <c r="O16" i="9"/>
  <c r="Q16" i="9"/>
  <c r="L17" i="8"/>
  <c r="K17" i="12"/>
  <c r="O15" i="9"/>
  <c r="Q15" i="9"/>
  <c r="L16" i="8"/>
  <c r="K16" i="12"/>
  <c r="EG33" i="20"/>
  <c r="Q17" i="8"/>
  <c r="T17" i="8"/>
  <c r="O18" i="17"/>
  <c r="AB26" i="9"/>
  <c r="BK26" i="9"/>
  <c r="EE40" i="20"/>
  <c r="EG28" i="20"/>
  <c r="K27" i="17"/>
  <c r="AJ27" i="17"/>
  <c r="J23" i="16"/>
  <c r="W13" i="8"/>
  <c r="BY26" i="20"/>
  <c r="X13" i="8"/>
  <c r="W17" i="8"/>
  <c r="Q22" i="8"/>
  <c r="T22" i="8" s="1"/>
  <c r="X22" i="8"/>
  <c r="Z35" i="20"/>
  <c r="I22" i="8"/>
  <c r="I22" i="12" s="1"/>
  <c r="V35" i="20"/>
  <c r="H22" i="8"/>
  <c r="K14" i="17"/>
  <c r="AJ14" i="17"/>
  <c r="BK16" i="17"/>
  <c r="L18" i="16"/>
  <c r="X15" i="8"/>
  <c r="W15" i="8"/>
  <c r="H15" i="8"/>
  <c r="EH28" i="20"/>
  <c r="L15" i="16"/>
  <c r="T15" i="16"/>
  <c r="AF19" i="17"/>
  <c r="AF25" i="16"/>
  <c r="EE41" i="20"/>
  <c r="AD13" i="16"/>
  <c r="O22" i="16"/>
  <c r="Q13" i="8"/>
  <c r="T13" i="8" s="1"/>
  <c r="AF23" i="16"/>
  <c r="L17" i="16"/>
  <c r="BX41" i="20"/>
  <c r="BY41" i="20"/>
  <c r="BW41" i="20"/>
  <c r="N28" i="8"/>
  <c r="L28" i="12" s="1"/>
  <c r="AB25" i="16"/>
  <c r="O27" i="16"/>
  <c r="X28" i="8"/>
  <c r="BF41" i="20"/>
  <c r="W28" i="8"/>
  <c r="P19" i="17"/>
  <c r="R19" i="17"/>
  <c r="AM28" i="6"/>
  <c r="AC46" i="15"/>
  <c r="BK19" i="16"/>
  <c r="L23" i="17"/>
  <c r="P15" i="17"/>
  <c r="K12" i="17"/>
  <c r="L9" i="17"/>
  <c r="K22" i="16"/>
  <c r="AB12" i="16"/>
  <c r="BK12" i="16"/>
  <c r="BK20" i="9"/>
  <c r="AB20" i="9"/>
  <c r="BY33" i="20"/>
  <c r="BO33" i="20"/>
  <c r="BR33" i="20"/>
  <c r="T20" i="12" s="1"/>
  <c r="V27" i="20"/>
  <c r="H14" i="8"/>
  <c r="BV27" i="20"/>
  <c r="BU27" i="20" s="1"/>
  <c r="BX27" i="20"/>
  <c r="AJ21" i="16"/>
  <c r="AF24" i="17"/>
  <c r="P22" i="16"/>
  <c r="AD14" i="16"/>
  <c r="AZ14" i="16" s="1"/>
  <c r="AD12" i="16"/>
  <c r="L28" i="8"/>
  <c r="K28" i="12"/>
  <c r="L17" i="9"/>
  <c r="AJ17" i="9"/>
  <c r="EG31" i="20"/>
  <c r="EE30" i="20"/>
  <c r="L24" i="8"/>
  <c r="K24" i="12"/>
  <c r="CQ41" i="20"/>
  <c r="DL41" i="20"/>
  <c r="CQ40" i="20"/>
  <c r="DL40" i="20"/>
  <c r="DJ40" i="20"/>
  <c r="FH40" i="20"/>
  <c r="L26" i="9"/>
  <c r="AJ26" i="9"/>
  <c r="O25" i="9"/>
  <c r="Q25" i="9"/>
  <c r="Y25" i="9"/>
  <c r="L26" i="8"/>
  <c r="K26" i="12"/>
  <c r="P25" i="9"/>
  <c r="R25" i="9"/>
  <c r="EE38" i="20"/>
  <c r="A25" i="12"/>
  <c r="O23" i="16"/>
  <c r="O23" i="17"/>
  <c r="P21" i="16"/>
  <c r="AD21" i="16"/>
  <c r="AZ21" i="16" s="1"/>
  <c r="AF21" i="16"/>
  <c r="O20" i="17"/>
  <c r="A20" i="12"/>
  <c r="AD18" i="9"/>
  <c r="L18" i="9"/>
  <c r="AJ18" i="9"/>
  <c r="O18" i="9"/>
  <c r="AJ18" i="17"/>
  <c r="AF18" i="17"/>
  <c r="DJ32" i="20"/>
  <c r="P17" i="9"/>
  <c r="R17" i="9"/>
  <c r="P17" i="17"/>
  <c r="O17" i="17"/>
  <c r="L16" i="9"/>
  <c r="AJ16" i="9"/>
  <c r="AF16" i="17"/>
  <c r="O15" i="17"/>
  <c r="AD15" i="9"/>
  <c r="AF14" i="17"/>
  <c r="L15" i="8"/>
  <c r="K15" i="12"/>
  <c r="DJ28" i="20"/>
  <c r="P13" i="17"/>
  <c r="O12" i="16"/>
  <c r="P10" i="16"/>
  <c r="AF27" i="16"/>
  <c r="O26" i="9"/>
  <c r="Q26" i="9"/>
  <c r="O25" i="17"/>
  <c r="AD25" i="17"/>
  <c r="P25" i="17"/>
  <c r="AC24" i="16"/>
  <c r="AH24" i="16"/>
  <c r="AD24" i="17"/>
  <c r="O24" i="9"/>
  <c r="Q24" i="9"/>
  <c r="P24" i="9"/>
  <c r="P24" i="17"/>
  <c r="AD22" i="9"/>
  <c r="AF20" i="9"/>
  <c r="AD17" i="9"/>
  <c r="O17" i="9"/>
  <c r="Q17" i="9"/>
  <c r="AD16" i="16"/>
  <c r="AF16" i="16"/>
  <c r="AD15" i="17"/>
  <c r="AL15" i="17" s="1"/>
  <c r="AF13" i="16"/>
  <c r="O12" i="17"/>
  <c r="P12" i="17"/>
  <c r="L12" i="9"/>
  <c r="AJ12" i="9"/>
  <c r="P12" i="9"/>
  <c r="R12" i="9"/>
  <c r="O12" i="9"/>
  <c r="AI21" i="17"/>
  <c r="AI23" i="16"/>
  <c r="CV39" i="20"/>
  <c r="CY39" i="20"/>
  <c r="DB39" i="20" s="1"/>
  <c r="AI21" i="9"/>
  <c r="AC21" i="9"/>
  <c r="AH21" i="9"/>
  <c r="Q13" i="9"/>
  <c r="M22" i="8"/>
  <c r="W21" i="9"/>
  <c r="W26" i="16"/>
  <c r="AI18" i="16"/>
  <c r="AI21" i="16"/>
  <c r="DJ41" i="20"/>
  <c r="CV41" i="20"/>
  <c r="CY41" i="20"/>
  <c r="CZ41" i="20"/>
  <c r="L27" i="8"/>
  <c r="K27" i="12"/>
  <c r="L25" i="8"/>
  <c r="K25" i="12"/>
  <c r="W24" i="16"/>
  <c r="M25" i="8"/>
  <c r="M24" i="8"/>
  <c r="AC23" i="16"/>
  <c r="AI20" i="17"/>
  <c r="L21" i="8"/>
  <c r="K21" i="12"/>
  <c r="L19" i="8"/>
  <c r="K19" i="12"/>
  <c r="AI17" i="16"/>
  <c r="L18" i="8"/>
  <c r="K18" i="12"/>
  <c r="M15" i="8"/>
  <c r="L13" i="8"/>
  <c r="K13" i="12"/>
  <c r="CV40" i="20"/>
  <c r="CY40" i="20"/>
  <c r="DM40" i="20" s="1"/>
  <c r="AI26" i="17"/>
  <c r="W19" i="16"/>
  <c r="AI19" i="16"/>
  <c r="AC19" i="17"/>
  <c r="AI19" i="17"/>
  <c r="AI18" i="17"/>
  <c r="AC18" i="17"/>
  <c r="AH18" i="17" s="1"/>
  <c r="W18" i="17"/>
  <c r="AC18" i="9"/>
  <c r="AH18" i="9" s="1"/>
  <c r="AI18" i="9"/>
  <c r="AC16" i="17"/>
  <c r="AI16" i="17"/>
  <c r="AI14" i="17"/>
  <c r="AC14" i="17"/>
  <c r="AH14" i="17"/>
  <c r="AI27" i="16"/>
  <c r="AI15" i="9"/>
  <c r="W15" i="16"/>
  <c r="AC13" i="9"/>
  <c r="AH13" i="9"/>
  <c r="AI13" i="17"/>
  <c r="W17" i="16"/>
  <c r="AC15" i="9"/>
  <c r="AC17" i="9"/>
  <c r="AH17" i="9" s="1"/>
  <c r="AC21" i="16"/>
  <c r="AH21" i="16" s="1"/>
  <c r="AI27" i="9"/>
  <c r="W26" i="17"/>
  <c r="W18" i="16"/>
  <c r="AC22" i="17"/>
  <c r="AL22" i="17" s="1"/>
  <c r="AI23" i="17"/>
  <c r="AC23" i="17"/>
  <c r="AH23" i="17" s="1"/>
  <c r="M26" i="8"/>
  <c r="AI25" i="16"/>
  <c r="AC25" i="16"/>
  <c r="AI25" i="9"/>
  <c r="AC25" i="9"/>
  <c r="AH25" i="9"/>
  <c r="W23" i="16"/>
  <c r="M23" i="8"/>
  <c r="W21" i="17"/>
  <c r="AC20" i="17"/>
  <c r="AH20" i="17"/>
  <c r="W20" i="16"/>
  <c r="M21" i="8"/>
  <c r="W19" i="17"/>
  <c r="M19" i="8"/>
  <c r="W18" i="9"/>
  <c r="M18" i="8"/>
  <c r="AI17" i="17"/>
  <c r="AC17" i="17"/>
  <c r="AH17" i="17" s="1"/>
  <c r="W16" i="17"/>
  <c r="AC16" i="16"/>
  <c r="AI16" i="16"/>
  <c r="W15" i="9"/>
  <c r="AC14" i="9"/>
  <c r="W14" i="9"/>
  <c r="AI14" i="9"/>
  <c r="M13" i="8"/>
  <c r="AI27" i="17"/>
  <c r="AC27" i="17"/>
  <c r="AH27" i="17"/>
  <c r="W27" i="17"/>
  <c r="AC26" i="9"/>
  <c r="AI26" i="9"/>
  <c r="AI25" i="17"/>
  <c r="W25" i="17"/>
  <c r="AI24" i="17"/>
  <c r="AC24" i="17"/>
  <c r="AH24" i="17"/>
  <c r="AI24" i="9"/>
  <c r="AC24" i="9"/>
  <c r="AH24" i="9" s="1"/>
  <c r="W24" i="9"/>
  <c r="AI17" i="9"/>
  <c r="AI16" i="9"/>
  <c r="AC16" i="9"/>
  <c r="AH16" i="9" s="1"/>
  <c r="AC15" i="17"/>
  <c r="AI15" i="17"/>
  <c r="AI14" i="16"/>
  <c r="AC14" i="16"/>
  <c r="W14" i="16"/>
  <c r="AC13" i="16"/>
  <c r="AH13" i="16"/>
  <c r="W13" i="16"/>
  <c r="AI13" i="16"/>
  <c r="AC12" i="9"/>
  <c r="AI12" i="9"/>
  <c r="AI12" i="16"/>
  <c r="AC12" i="16"/>
  <c r="AH12" i="16" s="1"/>
  <c r="W12" i="17"/>
  <c r="AI12" i="17"/>
  <c r="W14" i="17"/>
  <c r="AC27" i="16"/>
  <c r="AH27" i="16"/>
  <c r="W13" i="9"/>
  <c r="AC19" i="9"/>
  <c r="AC23" i="9"/>
  <c r="AH23" i="9"/>
  <c r="AI23" i="9"/>
  <c r="W21" i="16"/>
  <c r="W13" i="17"/>
  <c r="W15" i="17"/>
  <c r="W16" i="9"/>
  <c r="W26" i="9"/>
  <c r="W27" i="9"/>
  <c r="W22" i="9"/>
  <c r="AI22" i="16"/>
  <c r="AC22" i="16"/>
  <c r="AH22" i="16" s="1"/>
  <c r="W12" i="16"/>
  <c r="W22" i="17"/>
  <c r="W23" i="17"/>
  <c r="M28" i="8"/>
  <c r="M27" i="8"/>
  <c r="W25" i="9"/>
  <c r="W25" i="16"/>
  <c r="W24" i="17"/>
  <c r="W20" i="17"/>
  <c r="W20" i="9"/>
  <c r="M20" i="8"/>
  <c r="W17" i="9"/>
  <c r="W17" i="17"/>
  <c r="W16" i="16"/>
  <c r="M17" i="8"/>
  <c r="M14" i="8"/>
  <c r="W12" i="9"/>
  <c r="W27" i="16"/>
  <c r="W23" i="9"/>
  <c r="W19" i="9"/>
  <c r="W22" i="16"/>
  <c r="M16" i="8"/>
  <c r="BU111" i="13"/>
  <c r="K26" i="6"/>
  <c r="H36" i="5"/>
  <c r="H43" i="15"/>
  <c r="A27" i="6"/>
  <c r="H41" i="5"/>
  <c r="I22" i="14"/>
  <c r="I23" i="14"/>
  <c r="L73" i="13"/>
  <c r="O25" i="5"/>
  <c r="H42" i="5"/>
  <c r="O15" i="5"/>
  <c r="F2" i="14"/>
  <c r="G6" i="2"/>
  <c r="S55" i="15"/>
  <c r="H12" i="8"/>
  <c r="L11" i="17"/>
  <c r="K10" i="9"/>
  <c r="H11" i="8"/>
  <c r="K8" i="17"/>
  <c r="K7" i="9"/>
  <c r="J7" i="9"/>
  <c r="K6" i="17"/>
  <c r="O25" i="20"/>
  <c r="T10" i="17"/>
  <c r="T10" i="9"/>
  <c r="P10" i="9"/>
  <c r="R10" i="9"/>
  <c r="J49" i="15"/>
  <c r="T6" i="9"/>
  <c r="H58" i="15"/>
  <c r="FH23" i="20"/>
  <c r="K29" i="6"/>
  <c r="AM8" i="3"/>
  <c r="D49" i="15"/>
  <c r="N11" i="8"/>
  <c r="L11" i="12" s="1"/>
  <c r="N12" i="8"/>
  <c r="L12" i="12"/>
  <c r="W58" i="15" s="1"/>
  <c r="CV25" i="20"/>
  <c r="CY25" i="20"/>
  <c r="AD11" i="16"/>
  <c r="W10" i="9"/>
  <c r="AI11" i="16"/>
  <c r="AC11" i="16"/>
  <c r="AC11" i="9"/>
  <c r="AH11" i="9"/>
  <c r="AI11" i="9"/>
  <c r="W10" i="16"/>
  <c r="M11" i="8"/>
  <c r="M12" i="8"/>
  <c r="S11" i="3"/>
  <c r="W11" i="3" s="1"/>
  <c r="AP10" i="9"/>
  <c r="X11" i="8"/>
  <c r="Q11" i="8"/>
  <c r="T11" i="8"/>
  <c r="W11" i="16"/>
  <c r="AP11" i="9"/>
  <c r="BL11" i="9" s="1"/>
  <c r="W11" i="9"/>
  <c r="W11" i="17"/>
  <c r="AP11" i="17"/>
  <c r="Q12" i="8"/>
  <c r="T12" i="8"/>
  <c r="X12" i="8"/>
  <c r="W10" i="17"/>
  <c r="AP10" i="16"/>
  <c r="BL10" i="16" s="1"/>
  <c r="AP11" i="16"/>
  <c r="AP10" i="17"/>
  <c r="BL10" i="17" s="1"/>
  <c r="W12" i="8"/>
  <c r="W11" i="8"/>
  <c r="S12" i="14"/>
  <c r="S13" i="14"/>
  <c r="AQ53" i="13"/>
  <c r="C28" i="14"/>
  <c r="O17" i="5"/>
  <c r="F4" i="14"/>
  <c r="S4" i="14"/>
  <c r="S5" i="14"/>
  <c r="AQ37" i="13"/>
  <c r="S24" i="14"/>
  <c r="S25" i="14"/>
  <c r="AQ77" i="13"/>
  <c r="T24" i="14"/>
  <c r="U24" i="14"/>
  <c r="V24" i="14"/>
  <c r="T26" i="14"/>
  <c r="S26" i="14"/>
  <c r="S27" i="14"/>
  <c r="AQ81" i="13"/>
  <c r="U26" i="14"/>
  <c r="U27" i="14"/>
  <c r="AU81" i="13"/>
  <c r="AS25" i="20"/>
  <c r="K49" i="15"/>
  <c r="J7" i="16"/>
  <c r="EE21" i="20"/>
  <c r="CQ21" i="20"/>
  <c r="DK21" i="20"/>
  <c r="FH21" i="20"/>
  <c r="EH20" i="20"/>
  <c r="D43" i="15"/>
  <c r="AN58" i="15"/>
  <c r="P11" i="16"/>
  <c r="P11" i="9"/>
  <c r="R11" i="9"/>
  <c r="G11" i="3"/>
  <c r="Q11" i="3"/>
  <c r="AL11" i="3"/>
  <c r="AP11" i="3"/>
  <c r="AF11" i="17"/>
  <c r="J58" i="15"/>
  <c r="AF11" i="9"/>
  <c r="AD11" i="9"/>
  <c r="P11" i="17"/>
  <c r="R11" i="17"/>
  <c r="AN11" i="3"/>
  <c r="AG11" i="9"/>
  <c r="BO25" i="20"/>
  <c r="BR25" i="20" s="1"/>
  <c r="T12" i="12" s="1"/>
  <c r="O11" i="17"/>
  <c r="Q11" i="17"/>
  <c r="BF25" i="20"/>
  <c r="AB10" i="16"/>
  <c r="K10" i="17"/>
  <c r="AJ10" i="17"/>
  <c r="J10" i="17"/>
  <c r="O31" i="6"/>
  <c r="AO10" i="3"/>
  <c r="L10" i="9"/>
  <c r="AJ10" i="9"/>
  <c r="AL10" i="3"/>
  <c r="AP10" i="3"/>
  <c r="AM10" i="3"/>
  <c r="G10" i="3"/>
  <c r="Q10" i="3"/>
  <c r="J55" i="15"/>
  <c r="P10" i="17"/>
  <c r="AD10" i="17"/>
  <c r="O10" i="17"/>
  <c r="Z24" i="20"/>
  <c r="CQ24" i="20"/>
  <c r="DK24" i="20"/>
  <c r="AJ24" i="20"/>
  <c r="FH24" i="20"/>
  <c r="EE24" i="20"/>
  <c r="DJ24" i="20"/>
  <c r="AG24" i="20"/>
  <c r="Q10" i="9"/>
  <c r="Y10" i="9"/>
  <c r="O10" i="16"/>
  <c r="AD9" i="17"/>
  <c r="O8" i="9"/>
  <c r="L9" i="8"/>
  <c r="P8" i="9"/>
  <c r="AD8" i="16"/>
  <c r="AD8" i="9"/>
  <c r="A9" i="12"/>
  <c r="I29" i="6"/>
  <c r="AN8" i="3"/>
  <c r="FH22" i="20"/>
  <c r="CQ22" i="20"/>
  <c r="D46" i="15"/>
  <c r="EE20" i="20"/>
  <c r="P6" i="9"/>
  <c r="K43" i="15"/>
  <c r="J6" i="9"/>
  <c r="J6" i="17"/>
  <c r="AD6" i="9"/>
  <c r="L6" i="9"/>
  <c r="AJ6" i="9"/>
  <c r="O6" i="9"/>
  <c r="L7" i="8"/>
  <c r="I27" i="6"/>
  <c r="AN6" i="3"/>
  <c r="AB5" i="9"/>
  <c r="K5" i="17"/>
  <c r="J5" i="16"/>
  <c r="T27" i="14"/>
  <c r="AS81" i="13"/>
  <c r="R10" i="17"/>
  <c r="I10" i="3"/>
  <c r="L10" i="3"/>
  <c r="CV24" i="20"/>
  <c r="CY24" i="20"/>
  <c r="DM24" i="20"/>
  <c r="X10" i="9"/>
  <c r="AI10" i="16"/>
  <c r="AC10" i="16"/>
  <c r="AH10" i="16" s="1"/>
  <c r="AC10" i="9"/>
  <c r="AH10" i="9" s="1"/>
  <c r="AI10" i="9"/>
  <c r="AF10" i="16"/>
  <c r="AI10" i="17"/>
  <c r="AC10" i="17"/>
  <c r="AF10" i="9"/>
  <c r="BK24" i="20"/>
  <c r="BY24" i="20"/>
  <c r="AF10" i="17"/>
  <c r="BV24" i="20"/>
  <c r="BU24" i="20" s="1"/>
  <c r="BW24" i="20"/>
  <c r="AS24" i="20"/>
  <c r="BF24" i="20"/>
  <c r="BX24" i="20"/>
  <c r="A28" i="6"/>
  <c r="AD27" i="16"/>
  <c r="AF24" i="16"/>
  <c r="K11" i="17"/>
  <c r="J9" i="17"/>
  <c r="J8" i="17"/>
  <c r="AB18" i="17"/>
  <c r="T19" i="9"/>
  <c r="AG29" i="20"/>
  <c r="P21" i="9"/>
  <c r="L14" i="9"/>
  <c r="AJ14" i="9"/>
  <c r="FH25" i="20"/>
  <c r="Q23" i="16"/>
  <c r="R24" i="9"/>
  <c r="X13" i="9"/>
  <c r="Y13" i="9"/>
  <c r="BK30" i="20"/>
  <c r="BW32" i="20"/>
  <c r="AS32" i="20"/>
  <c r="AJ32" i="20"/>
  <c r="AL32" i="20"/>
  <c r="BY32" i="20"/>
  <c r="V32" i="20"/>
  <c r="BF32" i="20"/>
  <c r="BO32" i="20"/>
  <c r="BR32" i="20" s="1"/>
  <c r="T19" i="12" s="1"/>
  <c r="AG32" i="20"/>
  <c r="Z32" i="20"/>
  <c r="L26" i="16"/>
  <c r="K26" i="16"/>
  <c r="AJ26" i="16"/>
  <c r="J26" i="16"/>
  <c r="AF20" i="16"/>
  <c r="T20" i="16"/>
  <c r="AD27" i="17"/>
  <c r="AZ27" i="17"/>
  <c r="O27" i="17"/>
  <c r="Q27" i="17"/>
  <c r="T16" i="16"/>
  <c r="O20" i="16"/>
  <c r="P24" i="16"/>
  <c r="R24" i="16"/>
  <c r="BK32" i="20"/>
  <c r="BV26" i="20"/>
  <c r="BU26" i="20"/>
  <c r="AJ26" i="20"/>
  <c r="P18" i="17"/>
  <c r="R18" i="17"/>
  <c r="BK10" i="17"/>
  <c r="AB10" i="17"/>
  <c r="A21" i="12"/>
  <c r="O24" i="16"/>
  <c r="Q24" i="16"/>
  <c r="T27" i="17"/>
  <c r="AJ24" i="16"/>
  <c r="BX32" i="20"/>
  <c r="O16" i="16"/>
  <c r="A58" i="15"/>
  <c r="A32" i="6"/>
  <c r="AM27" i="6"/>
  <c r="AC43" i="15"/>
  <c r="K27" i="16"/>
  <c r="L27" i="16"/>
  <c r="AJ27" i="16"/>
  <c r="J27" i="16"/>
  <c r="Q27" i="16"/>
  <c r="X27" i="16"/>
  <c r="P23" i="16"/>
  <c r="R23" i="16"/>
  <c r="T19" i="17"/>
  <c r="AD19" i="17"/>
  <c r="L15" i="17"/>
  <c r="J15" i="17"/>
  <c r="K15" i="17"/>
  <c r="BK11" i="17"/>
  <c r="AB11" i="17"/>
  <c r="K15" i="16"/>
  <c r="AJ15" i="16"/>
  <c r="J15" i="16"/>
  <c r="AB14" i="9"/>
  <c r="BK14" i="9"/>
  <c r="AD14" i="9"/>
  <c r="O14" i="9"/>
  <c r="Q14" i="9"/>
  <c r="P14" i="9"/>
  <c r="R14" i="9"/>
  <c r="AF14" i="9"/>
  <c r="AF13" i="9"/>
  <c r="AD10" i="16"/>
  <c r="O22" i="17"/>
  <c r="Q22" i="17"/>
  <c r="X22" i="17"/>
  <c r="P16" i="16"/>
  <c r="AJ30" i="20"/>
  <c r="AD14" i="17"/>
  <c r="BV32" i="20"/>
  <c r="BU32" i="20" s="1"/>
  <c r="D55" i="15"/>
  <c r="G31" i="6"/>
  <c r="T26" i="16"/>
  <c r="P19" i="16"/>
  <c r="R19" i="16"/>
  <c r="J26" i="17"/>
  <c r="K26" i="17"/>
  <c r="AJ26" i="17"/>
  <c r="L26" i="17"/>
  <c r="T22" i="17"/>
  <c r="R22" i="17"/>
  <c r="AB21" i="17"/>
  <c r="BK21" i="17"/>
  <c r="L21" i="17"/>
  <c r="AJ21" i="17"/>
  <c r="K21" i="17"/>
  <c r="J21" i="17"/>
  <c r="J16" i="17"/>
  <c r="K16" i="17"/>
  <c r="L16" i="17"/>
  <c r="AJ16" i="17"/>
  <c r="P16" i="17"/>
  <c r="R16" i="17"/>
  <c r="AD16" i="17"/>
  <c r="O13" i="17"/>
  <c r="Q13" i="17"/>
  <c r="X13" i="17"/>
  <c r="AD13" i="17"/>
  <c r="AB22" i="16"/>
  <c r="BK22" i="16"/>
  <c r="BK9" i="16"/>
  <c r="AB9" i="16"/>
  <c r="EG19" i="20"/>
  <c r="EE25" i="20"/>
  <c r="AJ15" i="17"/>
  <c r="X14" i="9"/>
  <c r="Y27" i="16"/>
  <c r="Z31" i="6"/>
  <c r="M10" i="3"/>
  <c r="FH31" i="20"/>
  <c r="EE23" i="20"/>
  <c r="CV27" i="20"/>
  <c r="CY27" i="20"/>
  <c r="DJ39" i="20"/>
  <c r="EE39" i="20"/>
  <c r="EE31" i="20"/>
  <c r="FH39" i="20"/>
  <c r="DJ23" i="20"/>
  <c r="CQ19" i="20"/>
  <c r="DK19" i="20"/>
  <c r="D40" i="15"/>
  <c r="Y22" i="17"/>
  <c r="X22" i="9"/>
  <c r="Y22" i="9"/>
  <c r="Q10" i="17"/>
  <c r="Y23" i="16"/>
  <c r="X23" i="16"/>
  <c r="O20" i="9"/>
  <c r="Q20" i="9"/>
  <c r="P20" i="9"/>
  <c r="R20" i="9"/>
  <c r="L20" i="9"/>
  <c r="AJ20" i="9"/>
  <c r="AI20" i="9"/>
  <c r="P19" i="9"/>
  <c r="R19" i="9"/>
  <c r="AF19" i="9"/>
  <c r="O19" i="9"/>
  <c r="Q19" i="9"/>
  <c r="L19" i="9"/>
  <c r="AJ19" i="9"/>
  <c r="A14" i="12"/>
  <c r="A11" i="12"/>
  <c r="AI31" i="6"/>
  <c r="EE37" i="20"/>
  <c r="FH37" i="20"/>
  <c r="CQ37" i="20"/>
  <c r="DJ37" i="20"/>
  <c r="EE36" i="20"/>
  <c r="CV36" i="20"/>
  <c r="CY36" i="20"/>
  <c r="FH34" i="20"/>
  <c r="CQ34" i="20"/>
  <c r="DJ34" i="20"/>
  <c r="FH36" i="20"/>
  <c r="AD19" i="9"/>
  <c r="AI19" i="9"/>
  <c r="AC27" i="9"/>
  <c r="AD20" i="9"/>
  <c r="CQ36" i="20"/>
  <c r="DK36" i="20"/>
  <c r="Q16" i="17"/>
  <c r="X25" i="9"/>
  <c r="G55" i="15"/>
  <c r="T31" i="6"/>
  <c r="AC20" i="9"/>
  <c r="CV34" i="20"/>
  <c r="CY34" i="20"/>
  <c r="CZ34" i="20"/>
  <c r="CV37" i="20"/>
  <c r="CY37" i="20"/>
  <c r="I31" i="6"/>
  <c r="AG10" i="16"/>
  <c r="DJ36" i="20"/>
  <c r="Q14" i="17"/>
  <c r="R14" i="17"/>
  <c r="R21" i="16"/>
  <c r="O21" i="16"/>
  <c r="Q21" i="16"/>
  <c r="AC20" i="16"/>
  <c r="AD20" i="16"/>
  <c r="AJ19" i="16"/>
  <c r="O19" i="16"/>
  <c r="Q19" i="16"/>
  <c r="AC19" i="16"/>
  <c r="AH19" i="16" s="1"/>
  <c r="Q24" i="17"/>
  <c r="AJ24" i="17"/>
  <c r="AF23" i="17"/>
  <c r="AD23" i="17"/>
  <c r="AD17" i="17"/>
  <c r="R17" i="17"/>
  <c r="Q17" i="17"/>
  <c r="AF17" i="17"/>
  <c r="AC11" i="17"/>
  <c r="AH11" i="17" s="1"/>
  <c r="AD11" i="17"/>
  <c r="AI11" i="17"/>
  <c r="AJ11" i="17"/>
  <c r="AD22" i="16"/>
  <c r="AF22" i="16"/>
  <c r="AF18" i="16"/>
  <c r="O18" i="16"/>
  <c r="Q18" i="16"/>
  <c r="AJ18" i="16"/>
  <c r="P18" i="16"/>
  <c r="R18" i="16"/>
  <c r="AC18" i="16"/>
  <c r="L27" i="9"/>
  <c r="AJ27" i="9"/>
  <c r="P27" i="9"/>
  <c r="R27" i="9"/>
  <c r="O27" i="9"/>
  <c r="Q27" i="9"/>
  <c r="AD27" i="9"/>
  <c r="EE35" i="20"/>
  <c r="CQ35" i="20"/>
  <c r="DK35" i="20"/>
  <c r="DJ35" i="20"/>
  <c r="R27" i="16"/>
  <c r="FH35" i="20"/>
  <c r="DK41" i="20"/>
  <c r="CV35" i="20"/>
  <c r="CY35" i="20"/>
  <c r="CZ35" i="20"/>
  <c r="EE34" i="20"/>
  <c r="AD18" i="16"/>
  <c r="Q18" i="17"/>
  <c r="P26" i="16"/>
  <c r="R26" i="16"/>
  <c r="AC26" i="16"/>
  <c r="AH26" i="16" s="1"/>
  <c r="AI26" i="16"/>
  <c r="AD17" i="16"/>
  <c r="AF17" i="16"/>
  <c r="Q25" i="17"/>
  <c r="AD15" i="16"/>
  <c r="P15" i="16"/>
  <c r="R15" i="16"/>
  <c r="AC15" i="16"/>
  <c r="AH15" i="16" s="1"/>
  <c r="AF14" i="16"/>
  <c r="AJ14" i="16"/>
  <c r="P13" i="16"/>
  <c r="O11" i="16"/>
  <c r="Q11" i="16"/>
  <c r="DL24" i="20"/>
  <c r="A10" i="12"/>
  <c r="EE33" i="20"/>
  <c r="FH33" i="20"/>
  <c r="CQ33" i="20"/>
  <c r="DK33" i="20"/>
  <c r="CV33" i="20"/>
  <c r="CY33" i="20"/>
  <c r="DF33" i="20"/>
  <c r="DG33" i="20"/>
  <c r="EE32" i="20"/>
  <c r="CV32" i="20"/>
  <c r="CY32" i="20"/>
  <c r="R11" i="16"/>
  <c r="AF11" i="16"/>
  <c r="AC12" i="17"/>
  <c r="AC25" i="17"/>
  <c r="AH25" i="17" s="1"/>
  <c r="AI15" i="16"/>
  <c r="AC17" i="16"/>
  <c r="AH17" i="16" s="1"/>
  <c r="O14" i="16"/>
  <c r="Q14" i="16"/>
  <c r="P17" i="16"/>
  <c r="R17" i="16"/>
  <c r="R25" i="17"/>
  <c r="AJ25" i="17"/>
  <c r="AD18" i="17"/>
  <c r="O15" i="16"/>
  <c r="Q15" i="16"/>
  <c r="AF25" i="17"/>
  <c r="CQ31" i="20"/>
  <c r="DK31" i="20"/>
  <c r="CQ32" i="20"/>
  <c r="DK32" i="20"/>
  <c r="P14" i="16"/>
  <c r="R14" i="16"/>
  <c r="P12" i="16"/>
  <c r="AF12" i="16"/>
  <c r="AD12" i="9"/>
  <c r="AF12" i="9"/>
  <c r="Q12" i="9"/>
  <c r="A17" i="12"/>
  <c r="AF22" i="9"/>
  <c r="AF21" i="9"/>
  <c r="L21" i="9"/>
  <c r="O21" i="9"/>
  <c r="Q21" i="9"/>
  <c r="AJ21" i="9"/>
  <c r="L13" i="9"/>
  <c r="AJ13" i="9"/>
  <c r="AI13" i="9"/>
  <c r="L11" i="9"/>
  <c r="AJ11" i="9"/>
  <c r="O11" i="9"/>
  <c r="Q11" i="9"/>
  <c r="Q18" i="9"/>
  <c r="DK40" i="20"/>
  <c r="AT10" i="3"/>
  <c r="Z32" i="6"/>
  <c r="M11" i="3"/>
  <c r="BV28" i="20"/>
  <c r="BU28" i="20"/>
  <c r="BK28" i="20"/>
  <c r="BW28" i="20"/>
  <c r="AS28" i="20"/>
  <c r="BO28" i="20"/>
  <c r="BR28" i="20"/>
  <c r="T15" i="12" s="1"/>
  <c r="V28" i="20"/>
  <c r="AJ28" i="20"/>
  <c r="BF28" i="20"/>
  <c r="BY28" i="20"/>
  <c r="BT35" i="20"/>
  <c r="AG35" i="20"/>
  <c r="AS35" i="20"/>
  <c r="BO35" i="20"/>
  <c r="BR35" i="20"/>
  <c r="T22" i="12" s="1"/>
  <c r="AL35" i="20"/>
  <c r="DK34" i="20"/>
  <c r="DL34" i="20"/>
  <c r="AG41" i="20"/>
  <c r="BK41" i="20"/>
  <c r="AS41" i="20"/>
  <c r="BK37" i="20"/>
  <c r="AS37" i="20"/>
  <c r="AG37" i="20"/>
  <c r="BT37" i="20"/>
  <c r="BV36" i="20"/>
  <c r="BU36" i="20" s="1"/>
  <c r="AG36" i="20"/>
  <c r="BW25" i="20"/>
  <c r="BX25" i="20"/>
  <c r="BK25" i="20"/>
  <c r="BV25" i="20"/>
  <c r="BU25" i="20"/>
  <c r="AL25" i="20"/>
  <c r="AG25" i="20"/>
  <c r="Z25" i="20"/>
  <c r="V25" i="20"/>
  <c r="BY25" i="20"/>
  <c r="AJ25" i="20"/>
  <c r="EG24" i="20"/>
  <c r="EG23" i="20"/>
  <c r="BF35" i="20"/>
  <c r="DK30" i="20"/>
  <c r="AS44" i="20"/>
  <c r="BK44" i="20"/>
  <c r="BF44" i="20"/>
  <c r="AJ44" i="20"/>
  <c r="BK31" i="20"/>
  <c r="BF31" i="20"/>
  <c r="AL31" i="20"/>
  <c r="BT31" i="20"/>
  <c r="BT23" i="20"/>
  <c r="EH38" i="20"/>
  <c r="EG38" i="20"/>
  <c r="CV30" i="20"/>
  <c r="CY30" i="20"/>
  <c r="DJ30" i="20"/>
  <c r="FH30" i="20"/>
  <c r="CQ29" i="20"/>
  <c r="DL29" i="20"/>
  <c r="FH29" i="20"/>
  <c r="CV29" i="20"/>
  <c r="CY29" i="20"/>
  <c r="DH29" i="20" s="1"/>
  <c r="EE29" i="20"/>
  <c r="DJ29" i="20"/>
  <c r="CV28" i="20"/>
  <c r="CY28" i="20"/>
  <c r="DI28" i="20"/>
  <c r="EE28" i="20"/>
  <c r="FH28" i="20"/>
  <c r="FH27" i="20"/>
  <c r="DJ27" i="20"/>
  <c r="CQ27" i="20"/>
  <c r="DJ26" i="20"/>
  <c r="CV26" i="20"/>
  <c r="CY26" i="20"/>
  <c r="DB26" i="20"/>
  <c r="EE26" i="20"/>
  <c r="CQ25" i="20"/>
  <c r="DL25" i="20"/>
  <c r="DJ25" i="20"/>
  <c r="BO30" i="20"/>
  <c r="BR30" i="20" s="1"/>
  <c r="T17" i="12"/>
  <c r="AG30" i="20"/>
  <c r="BW30" i="20"/>
  <c r="AL30" i="20"/>
  <c r="BY30" i="20"/>
  <c r="V30" i="20"/>
  <c r="BV30" i="20"/>
  <c r="BU30" i="20"/>
  <c r="BF30" i="20"/>
  <c r="AS30" i="20"/>
  <c r="Z30" i="20"/>
  <c r="BF47" i="20"/>
  <c r="AJ47" i="20"/>
  <c r="Z47" i="20"/>
  <c r="BK47" i="20"/>
  <c r="AG47" i="20"/>
  <c r="BO34" i="20"/>
  <c r="BR34" i="20"/>
  <c r="T21" i="12" s="1"/>
  <c r="BY34" i="20"/>
  <c r="BV34" i="20"/>
  <c r="BU34" i="20"/>
  <c r="BX34" i="20"/>
  <c r="AL34" i="20"/>
  <c r="AJ34" i="20"/>
  <c r="BW34" i="20"/>
  <c r="BT26" i="20"/>
  <c r="BF26" i="20"/>
  <c r="AS26" i="20"/>
  <c r="AL26" i="20"/>
  <c r="AG26" i="20"/>
  <c r="BO26" i="20"/>
  <c r="BR26" i="20" s="1"/>
  <c r="T13" i="12" s="1"/>
  <c r="BK26" i="20"/>
  <c r="BT21" i="20"/>
  <c r="DL39" i="20"/>
  <c r="EG30" i="20"/>
  <c r="BX36" i="20"/>
  <c r="BY36" i="20"/>
  <c r="BO37" i="20"/>
  <c r="BR37" i="20"/>
  <c r="T24" i="12" s="1"/>
  <c r="BV37" i="20"/>
  <c r="BU37" i="20" s="1"/>
  <c r="BF37" i="20"/>
  <c r="BW37" i="20"/>
  <c r="BX37" i="20"/>
  <c r="BO31" i="20"/>
  <c r="BR31" i="20" s="1"/>
  <c r="T18" i="12"/>
  <c r="BW31" i="20"/>
  <c r="AG31" i="20"/>
  <c r="BX31" i="20"/>
  <c r="Z31" i="20"/>
  <c r="AS31" i="20"/>
  <c r="Z36" i="20"/>
  <c r="BF36" i="20"/>
  <c r="AS36" i="20"/>
  <c r="BW36" i="20"/>
  <c r="AL36" i="20"/>
  <c r="V36" i="20"/>
  <c r="AJ36" i="20"/>
  <c r="DK28" i="20"/>
  <c r="DL28" i="20"/>
  <c r="BX35" i="20"/>
  <c r="BK35" i="20"/>
  <c r="V38" i="20"/>
  <c r="AL38" i="20"/>
  <c r="BF38" i="20"/>
  <c r="AG27" i="20"/>
  <c r="BK36" i="20"/>
  <c r="BV33" i="20"/>
  <c r="BU33" i="20"/>
  <c r="BW33" i="20"/>
  <c r="Z33" i="20"/>
  <c r="AJ33" i="20"/>
  <c r="BX33" i="20"/>
  <c r="BW27" i="20"/>
  <c r="AJ27" i="20"/>
  <c r="BY27" i="20"/>
  <c r="V24" i="20"/>
  <c r="BO24" i="20"/>
  <c r="BR24" i="20"/>
  <c r="T11" i="12"/>
  <c r="BF31" i="6" s="1"/>
  <c r="AZ10" i="3" s="1"/>
  <c r="BC10" i="3" s="1"/>
  <c r="AL24" i="20"/>
  <c r="AL33" i="20"/>
  <c r="BO27" i="20"/>
  <c r="BR27" i="20" s="1"/>
  <c r="T14" i="12" s="1"/>
  <c r="AJ41" i="20"/>
  <c r="AL41" i="20"/>
  <c r="AL44" i="20"/>
  <c r="V44" i="20"/>
  <c r="EH29" i="20"/>
  <c r="EH25" i="20"/>
  <c r="Z40" i="20"/>
  <c r="BK39" i="20"/>
  <c r="AG28" i="20"/>
  <c r="BO39" i="20"/>
  <c r="BR39" i="20"/>
  <c r="T26" i="12"/>
  <c r="BF33" i="20"/>
  <c r="AG39" i="20"/>
  <c r="BV40" i="20"/>
  <c r="BU40" i="20" s="1"/>
  <c r="BT27" i="20"/>
  <c r="BF27" i="20"/>
  <c r="BO41" i="20"/>
  <c r="BR41" i="20" s="1"/>
  <c r="T28" i="12" s="1"/>
  <c r="AG44" i="20"/>
  <c r="Z44" i="20"/>
  <c r="EH40" i="20"/>
  <c r="DK39" i="20"/>
  <c r="EH24" i="20"/>
  <c r="BL26" i="17"/>
  <c r="Y55" i="15"/>
  <c r="AW31" i="6"/>
  <c r="EG41" i="20"/>
  <c r="EH41" i="20"/>
  <c r="EG39" i="20"/>
  <c r="EH39" i="20"/>
  <c r="BW35" i="20"/>
  <c r="BV35" i="20"/>
  <c r="BU35" i="20" s="1"/>
  <c r="BY29" i="20"/>
  <c r="BX29" i="20"/>
  <c r="FH38" i="20"/>
  <c r="CQ38" i="20"/>
  <c r="BT34" i="20"/>
  <c r="BF34" i="20"/>
  <c r="BK34" i="20"/>
  <c r="AG34" i="20"/>
  <c r="AS34" i="20"/>
  <c r="BF29" i="20"/>
  <c r="BO29" i="20"/>
  <c r="BR29" i="20"/>
  <c r="T16" i="12" s="1"/>
  <c r="BT29" i="20"/>
  <c r="EH32" i="20"/>
  <c r="CQ26" i="20"/>
  <c r="DL26" i="20"/>
  <c r="FH26" i="20"/>
  <c r="BX28" i="20"/>
  <c r="Z28" i="20"/>
  <c r="AL28" i="20"/>
  <c r="BX39" i="20"/>
  <c r="Z39" i="20"/>
  <c r="V39" i="20"/>
  <c r="BY39" i="20"/>
  <c r="AJ39" i="20"/>
  <c r="AS39" i="20"/>
  <c r="DK29" i="20"/>
  <c r="DL32" i="20"/>
  <c r="Y15" i="16"/>
  <c r="X15" i="16"/>
  <c r="Y21" i="16"/>
  <c r="X21" i="16"/>
  <c r="Y19" i="9"/>
  <c r="X19" i="9"/>
  <c r="AS19" i="9" s="1"/>
  <c r="AW19" i="9" s="1"/>
  <c r="Y21" i="9"/>
  <c r="X21" i="9"/>
  <c r="X11" i="16"/>
  <c r="Y25" i="17"/>
  <c r="X25" i="17"/>
  <c r="AG10" i="9"/>
  <c r="AJ10" i="3"/>
  <c r="Y27" i="9"/>
  <c r="X27" i="9"/>
  <c r="DL36" i="20"/>
  <c r="X10" i="17"/>
  <c r="Y10" i="17"/>
  <c r="X12" i="9"/>
  <c r="Y12" i="9"/>
  <c r="X16" i="17"/>
  <c r="Y16" i="17"/>
  <c r="Y20" i="9"/>
  <c r="X20" i="9"/>
  <c r="X18" i="9"/>
  <c r="Y18" i="9"/>
  <c r="Y18" i="16"/>
  <c r="X18" i="16"/>
  <c r="X14" i="17"/>
  <c r="Y14" i="17"/>
  <c r="DL37" i="20"/>
  <c r="DK37" i="20"/>
  <c r="X18" i="17"/>
  <c r="Y18" i="17"/>
  <c r="DK25" i="20"/>
  <c r="X11" i="9"/>
  <c r="AS11" i="9" s="1"/>
  <c r="AW11" i="9" s="1"/>
  <c r="Y11" i="9"/>
  <c r="Y14" i="16"/>
  <c r="X14" i="16"/>
  <c r="Y17" i="17"/>
  <c r="X17" i="17"/>
  <c r="X24" i="17"/>
  <c r="Y24" i="17"/>
  <c r="Y19" i="16"/>
  <c r="X19" i="16"/>
  <c r="DK27" i="20"/>
  <c r="DL27" i="20"/>
  <c r="DK26" i="20"/>
  <c r="DK38" i="20"/>
  <c r="DL38" i="20"/>
  <c r="Y11" i="16"/>
  <c r="DL31" i="20"/>
  <c r="Y24" i="16"/>
  <c r="X24" i="16"/>
  <c r="DL33" i="20"/>
  <c r="R15" i="17"/>
  <c r="Q15" i="17"/>
  <c r="Y14" i="9"/>
  <c r="AJ24" i="9"/>
  <c r="AB24" i="16"/>
  <c r="BK24" i="16"/>
  <c r="AF27" i="9"/>
  <c r="T27" i="9"/>
  <c r="R23" i="9"/>
  <c r="AD23" i="9"/>
  <c r="AF23" i="9"/>
  <c r="T23" i="9"/>
  <c r="O23" i="9"/>
  <c r="Q23" i="9"/>
  <c r="L23" i="9"/>
  <c r="AJ23" i="9"/>
  <c r="P22" i="9"/>
  <c r="R22" i="9"/>
  <c r="AC22" i="9"/>
  <c r="L22" i="9"/>
  <c r="AJ22" i="9"/>
  <c r="AI22" i="9"/>
  <c r="AJ25" i="16"/>
  <c r="P25" i="16"/>
  <c r="R25" i="16"/>
  <c r="AD25" i="16"/>
  <c r="T20" i="17"/>
  <c r="AJ20" i="17"/>
  <c r="Q20" i="17"/>
  <c r="AD20" i="17"/>
  <c r="AF20" i="17"/>
  <c r="P20" i="17"/>
  <c r="R20" i="17"/>
  <c r="K19" i="17"/>
  <c r="L19" i="17"/>
  <c r="BK8" i="16"/>
  <c r="AB8" i="16"/>
  <c r="AL39" i="20"/>
  <c r="BT39" i="20"/>
  <c r="V31" i="20"/>
  <c r="BY31" i="20"/>
  <c r="AF26" i="16"/>
  <c r="O26" i="16"/>
  <c r="Q26" i="16"/>
  <c r="AD26" i="16"/>
  <c r="T26" i="17"/>
  <c r="AD26" i="17"/>
  <c r="AZ26" i="17" s="1"/>
  <c r="AC26" i="17"/>
  <c r="P26" i="17"/>
  <c r="R26" i="17"/>
  <c r="O26" i="17"/>
  <c r="Q26" i="17"/>
  <c r="AF26" i="17"/>
  <c r="AF22" i="17"/>
  <c r="AJ22" i="17"/>
  <c r="AD22" i="17"/>
  <c r="AI22" i="17"/>
  <c r="P21" i="17"/>
  <c r="R21" i="17"/>
  <c r="AF21" i="17"/>
  <c r="AC21" i="17"/>
  <c r="O21" i="17"/>
  <c r="Q21" i="17"/>
  <c r="Y21" i="17"/>
  <c r="AD21" i="17"/>
  <c r="K16" i="16"/>
  <c r="L16" i="16"/>
  <c r="J16" i="16"/>
  <c r="K13" i="16"/>
  <c r="J13" i="16"/>
  <c r="J12" i="16"/>
  <c r="Q12" i="16"/>
  <c r="L12" i="16"/>
  <c r="J10" i="16"/>
  <c r="L10" i="16"/>
  <c r="K10" i="16"/>
  <c r="R18" i="9"/>
  <c r="R24" i="17"/>
  <c r="AN49" i="15"/>
  <c r="AT29" i="6"/>
  <c r="AX8" i="3"/>
  <c r="K20" i="16"/>
  <c r="J20" i="16"/>
  <c r="L20" i="16"/>
  <c r="P20" i="16"/>
  <c r="AI20" i="16"/>
  <c r="AF19" i="16"/>
  <c r="AD19" i="16"/>
  <c r="O17" i="16"/>
  <c r="Q17" i="16"/>
  <c r="AJ17" i="16"/>
  <c r="AF27" i="17"/>
  <c r="P27" i="17"/>
  <c r="R27" i="17"/>
  <c r="K23" i="17"/>
  <c r="AJ23" i="17"/>
  <c r="J23" i="17"/>
  <c r="T13" i="17"/>
  <c r="AJ13" i="17"/>
  <c r="R13" i="17"/>
  <c r="AF13" i="17"/>
  <c r="AC13" i="17"/>
  <c r="AZ13" i="17" s="1"/>
  <c r="L12" i="17"/>
  <c r="AJ12" i="17"/>
  <c r="J12" i="17"/>
  <c r="BK5" i="17"/>
  <c r="L22" i="16"/>
  <c r="J22" i="16"/>
  <c r="AG46" i="20"/>
  <c r="BO46" i="20"/>
  <c r="BR46" i="20"/>
  <c r="Z46" i="20"/>
  <c r="AJ46" i="20"/>
  <c r="V46" i="20"/>
  <c r="BK46" i="20"/>
  <c r="BK42" i="20"/>
  <c r="AL42" i="20"/>
  <c r="AG42" i="20"/>
  <c r="AS42" i="20"/>
  <c r="AJ42" i="20"/>
  <c r="V42" i="20"/>
  <c r="BF40" i="20"/>
  <c r="V40" i="20"/>
  <c r="AJ40" i="20"/>
  <c r="AG40" i="20"/>
  <c r="BO40" i="20"/>
  <c r="BR40" i="20" s="1"/>
  <c r="T27" i="12" s="1"/>
  <c r="BK40" i="20"/>
  <c r="AS40" i="20"/>
  <c r="BY40" i="20"/>
  <c r="BW40" i="20"/>
  <c r="O25" i="16"/>
  <c r="Q25" i="16"/>
  <c r="AB24" i="17"/>
  <c r="R21" i="9"/>
  <c r="EG40" i="20"/>
  <c r="EH34" i="20"/>
  <c r="BK29" i="20"/>
  <c r="X23" i="9"/>
  <c r="Y23" i="9"/>
  <c r="X21" i="17"/>
  <c r="Q22" i="16"/>
  <c r="R22" i="16"/>
  <c r="R12" i="17"/>
  <c r="Q12" i="17"/>
  <c r="R23" i="17"/>
  <c r="Q23" i="17"/>
  <c r="R20" i="16"/>
  <c r="Q20" i="16"/>
  <c r="R12" i="16"/>
  <c r="AJ16" i="16"/>
  <c r="X26" i="17"/>
  <c r="Y20" i="17"/>
  <c r="X20" i="17"/>
  <c r="X15" i="17"/>
  <c r="Y15" i="17"/>
  <c r="AJ22" i="16"/>
  <c r="AJ10" i="16"/>
  <c r="Q13" i="16"/>
  <c r="R13" i="16"/>
  <c r="Y17" i="16"/>
  <c r="X17" i="16"/>
  <c r="R10" i="16"/>
  <c r="Q10" i="16"/>
  <c r="AJ13" i="16"/>
  <c r="Y26" i="16"/>
  <c r="X26" i="16"/>
  <c r="AJ20" i="16"/>
  <c r="AJ12" i="16"/>
  <c r="R16" i="16"/>
  <c r="Q16" i="16"/>
  <c r="AJ19" i="17"/>
  <c r="X12" i="16"/>
  <c r="Y12" i="16"/>
  <c r="Y22" i="16"/>
  <c r="X22" i="16"/>
  <c r="Y13" i="16"/>
  <c r="X13" i="16"/>
  <c r="Y20" i="16"/>
  <c r="X20" i="16"/>
  <c r="AS20" i="16" s="1"/>
  <c r="AW20" i="16" s="1"/>
  <c r="Y12" i="17"/>
  <c r="X12" i="17"/>
  <c r="X10" i="16"/>
  <c r="Y10" i="16"/>
  <c r="Y16" i="16"/>
  <c r="X16" i="16"/>
  <c r="X23" i="17"/>
  <c r="Y23" i="17"/>
  <c r="O5" i="9"/>
  <c r="L6" i="8"/>
  <c r="A26" i="6"/>
  <c r="A30" i="6"/>
  <c r="D52" i="15"/>
  <c r="S18" i="12"/>
  <c r="AG10" i="17"/>
  <c r="AC10" i="3"/>
  <c r="H18" i="12"/>
  <c r="F10" i="3"/>
  <c r="AN10" i="3"/>
  <c r="F8" i="3"/>
  <c r="G52" i="15"/>
  <c r="R26" i="12"/>
  <c r="R22" i="12"/>
  <c r="R18" i="12"/>
  <c r="R14" i="12"/>
  <c r="P26" i="12"/>
  <c r="P22" i="12"/>
  <c r="P18" i="12"/>
  <c r="P14" i="12"/>
  <c r="N26" i="12"/>
  <c r="N18" i="12"/>
  <c r="S10" i="3"/>
  <c r="W10" i="3" s="1"/>
  <c r="AJ11" i="3"/>
  <c r="AO11" i="3"/>
  <c r="AG11" i="16"/>
  <c r="AC11" i="3"/>
  <c r="F11" i="3"/>
  <c r="N11" i="3"/>
  <c r="Y11" i="3"/>
  <c r="AG11" i="17"/>
  <c r="AN11" i="17" s="1"/>
  <c r="L11" i="3"/>
  <c r="K11" i="3"/>
  <c r="J11" i="3"/>
  <c r="O11" i="3"/>
  <c r="U11" i="3"/>
  <c r="K10" i="3"/>
  <c r="O30" i="6"/>
  <c r="I9" i="3"/>
  <c r="J10" i="3"/>
  <c r="AT11" i="3"/>
  <c r="Z30" i="6"/>
  <c r="M9" i="3"/>
  <c r="AF10" i="3"/>
  <c r="Y10" i="3"/>
  <c r="N10" i="3"/>
  <c r="R11" i="3"/>
  <c r="T11" i="3"/>
  <c r="AE11" i="3"/>
  <c r="O10" i="3"/>
  <c r="V11" i="3"/>
  <c r="Y26" i="17"/>
  <c r="AF11" i="3"/>
  <c r="Y25" i="16"/>
  <c r="X25" i="16"/>
  <c r="Y27" i="17"/>
  <c r="X27" i="17"/>
  <c r="Z27" i="17" s="1"/>
  <c r="AA27" i="17" s="1"/>
  <c r="Y17" i="9"/>
  <c r="X17" i="9"/>
  <c r="Y16" i="9"/>
  <c r="X16" i="9"/>
  <c r="Y26" i="9"/>
  <c r="X26" i="9"/>
  <c r="Y11" i="17"/>
  <c r="X11" i="17"/>
  <c r="Y24" i="9"/>
  <c r="X24" i="9"/>
  <c r="X15" i="9"/>
  <c r="Y15" i="9"/>
  <c r="Y13" i="17"/>
  <c r="DL35" i="20"/>
  <c r="Q19" i="17"/>
  <c r="BO38" i="20"/>
  <c r="BR38" i="20" s="1"/>
  <c r="T25" i="12" s="1"/>
  <c r="AG38" i="20"/>
  <c r="T24" i="17"/>
  <c r="N23" i="12"/>
  <c r="P23" i="12"/>
  <c r="R23" i="12"/>
  <c r="S23" i="12"/>
  <c r="DL30" i="20"/>
  <c r="AJ38" i="20"/>
  <c r="BW38" i="20"/>
  <c r="AS38" i="20"/>
  <c r="BY38" i="20"/>
  <c r="V48" i="20"/>
  <c r="AD16" i="9"/>
  <c r="N14" i="12"/>
  <c r="S14" i="12"/>
  <c r="EG26" i="20"/>
  <c r="EH26" i="20"/>
  <c r="H14" i="12"/>
  <c r="N17" i="12"/>
  <c r="P17" i="12"/>
  <c r="R17" i="12"/>
  <c r="S17" i="12"/>
  <c r="H17" i="12"/>
  <c r="U10" i="3"/>
  <c r="T10" i="3"/>
  <c r="R10" i="3"/>
  <c r="V10" i="3"/>
  <c r="X19" i="17"/>
  <c r="Y19" i="17"/>
  <c r="AE10" i="3"/>
  <c r="AN41" i="15"/>
  <c r="L5" i="9"/>
  <c r="K5" i="9"/>
  <c r="G42" i="15"/>
  <c r="O26" i="6"/>
  <c r="I5" i="3"/>
  <c r="K5" i="3"/>
  <c r="AT27" i="6"/>
  <c r="AX6" i="3"/>
  <c r="Z26" i="6"/>
  <c r="M5" i="3"/>
  <c r="DK22" i="20"/>
  <c r="EG20" i="20"/>
  <c r="P8" i="16"/>
  <c r="EG21" i="20"/>
  <c r="EG22" i="20"/>
  <c r="L9" i="3"/>
  <c r="K9" i="3"/>
  <c r="K9" i="9"/>
  <c r="L9" i="9"/>
  <c r="L7" i="3"/>
  <c r="K7" i="3"/>
  <c r="J7" i="17"/>
  <c r="K7" i="16"/>
  <c r="K7" i="17"/>
  <c r="AJ7" i="17"/>
  <c r="L6" i="16"/>
  <c r="J6" i="16"/>
  <c r="V19" i="20"/>
  <c r="H6" i="8"/>
  <c r="H6" i="12"/>
  <c r="T26" i="6" s="1"/>
  <c r="AJ19" i="20"/>
  <c r="Z19" i="20"/>
  <c r="I6" i="8"/>
  <c r="I6" i="12" s="1"/>
  <c r="X26" i="6" s="1"/>
  <c r="O5" i="16"/>
  <c r="Q5" i="16"/>
  <c r="Y5" i="16"/>
  <c r="M26" i="6"/>
  <c r="AM5" i="3"/>
  <c r="AJ5" i="17"/>
  <c r="DL19" i="20"/>
  <c r="EE19" i="20"/>
  <c r="DL21" i="20"/>
  <c r="G43" i="15"/>
  <c r="F6" i="3"/>
  <c r="R6" i="9"/>
  <c r="AD5" i="16"/>
  <c r="I26" i="6"/>
  <c r="F5" i="3"/>
  <c r="K13" i="15"/>
  <c r="O34" i="5"/>
  <c r="T25" i="14"/>
  <c r="AS77" i="13"/>
  <c r="O19" i="5"/>
  <c r="H34" i="5"/>
  <c r="AL8" i="3"/>
  <c r="G8" i="3"/>
  <c r="Q8" i="3"/>
  <c r="AO8" i="3"/>
  <c r="P7" i="17"/>
  <c r="AT9" i="3"/>
  <c r="AG23" i="20"/>
  <c r="N10" i="8"/>
  <c r="L10" i="12"/>
  <c r="AJ23" i="20"/>
  <c r="J9" i="16"/>
  <c r="L9" i="16"/>
  <c r="AJ9" i="16"/>
  <c r="G9" i="3"/>
  <c r="Q9" i="3"/>
  <c r="AL9" i="3"/>
  <c r="O9" i="17"/>
  <c r="Q9" i="17"/>
  <c r="P9" i="16"/>
  <c r="R9" i="16"/>
  <c r="AO9" i="3"/>
  <c r="AM9" i="3"/>
  <c r="F9" i="3"/>
  <c r="AN9" i="3"/>
  <c r="J9" i="3"/>
  <c r="DK23" i="20"/>
  <c r="DL23" i="20"/>
  <c r="O9" i="16"/>
  <c r="AD9" i="16"/>
  <c r="AJ9" i="17"/>
  <c r="P9" i="17"/>
  <c r="R9" i="17"/>
  <c r="AJ9" i="9"/>
  <c r="O9" i="9"/>
  <c r="L10" i="8"/>
  <c r="AD9" i="9"/>
  <c r="R9" i="9"/>
  <c r="Z29" i="6"/>
  <c r="AJ22" i="20"/>
  <c r="AG22" i="20"/>
  <c r="N9" i="8"/>
  <c r="L9" i="12" s="1"/>
  <c r="L8" i="3"/>
  <c r="AF8" i="3"/>
  <c r="K8" i="3"/>
  <c r="DJ22" i="20"/>
  <c r="EE22" i="20"/>
  <c r="L8" i="9"/>
  <c r="AJ8" i="9"/>
  <c r="J8" i="9"/>
  <c r="J8" i="16"/>
  <c r="Q8" i="16"/>
  <c r="L8" i="16"/>
  <c r="AJ8" i="16"/>
  <c r="EH22" i="20"/>
  <c r="K8" i="16"/>
  <c r="DL22" i="20"/>
  <c r="P8" i="17"/>
  <c r="Q8" i="9"/>
  <c r="O8" i="17"/>
  <c r="Q8" i="17"/>
  <c r="R8" i="9"/>
  <c r="AJ8" i="17"/>
  <c r="J8" i="3"/>
  <c r="R8" i="17"/>
  <c r="AD8" i="17"/>
  <c r="AT28" i="6"/>
  <c r="AX7" i="3"/>
  <c r="AT7" i="3"/>
  <c r="M7" i="3"/>
  <c r="S46" i="15"/>
  <c r="AJ21" i="20"/>
  <c r="AG21" i="20"/>
  <c r="N8" i="8"/>
  <c r="L8" i="12" s="1"/>
  <c r="AE28" i="6" s="1"/>
  <c r="V21" i="20"/>
  <c r="H8" i="8"/>
  <c r="H8" i="12"/>
  <c r="T28" i="6"/>
  <c r="Z21" i="20"/>
  <c r="I8" i="8"/>
  <c r="I8" i="12"/>
  <c r="X28" i="6" s="1"/>
  <c r="AL7" i="3"/>
  <c r="G7" i="3"/>
  <c r="Q7" i="3"/>
  <c r="DJ21" i="20"/>
  <c r="CV21" i="20"/>
  <c r="CY21" i="20"/>
  <c r="CZ21" i="20" s="1"/>
  <c r="AD7" i="17"/>
  <c r="O7" i="16"/>
  <c r="Q7" i="16"/>
  <c r="Y7" i="16"/>
  <c r="AD7" i="16"/>
  <c r="K28" i="6"/>
  <c r="P7" i="16"/>
  <c r="R7" i="16"/>
  <c r="R7" i="17"/>
  <c r="AJ7" i="16"/>
  <c r="O7" i="17"/>
  <c r="Q7" i="17"/>
  <c r="Y7" i="17"/>
  <c r="G46" i="15"/>
  <c r="I28" i="6"/>
  <c r="Z27" i="6"/>
  <c r="AG20" i="20"/>
  <c r="N7" i="8"/>
  <c r="L7" i="12"/>
  <c r="W43" i="15" s="1"/>
  <c r="Z20" i="20"/>
  <c r="I7" i="8"/>
  <c r="I7" i="12" s="1"/>
  <c r="V20" i="20"/>
  <c r="H7" i="8"/>
  <c r="H7" i="12"/>
  <c r="T27" i="6" s="1"/>
  <c r="J6" i="3"/>
  <c r="L6" i="3"/>
  <c r="AD7" i="9"/>
  <c r="P7" i="9"/>
  <c r="R7" i="9"/>
  <c r="O7" i="9"/>
  <c r="L8" i="8"/>
  <c r="L7" i="9"/>
  <c r="AJ7" i="9"/>
  <c r="G6" i="3"/>
  <c r="O6" i="17"/>
  <c r="Q6" i="17"/>
  <c r="Y6" i="17"/>
  <c r="FH20" i="20"/>
  <c r="AD6" i="17"/>
  <c r="P6" i="16"/>
  <c r="R6" i="16"/>
  <c r="AO6" i="3"/>
  <c r="AM6" i="3"/>
  <c r="DJ20" i="20"/>
  <c r="P6" i="17"/>
  <c r="R6" i="17"/>
  <c r="AD6" i="16"/>
  <c r="DK20" i="20"/>
  <c r="DL20" i="20"/>
  <c r="O6" i="16"/>
  <c r="Q6" i="16"/>
  <c r="A5" i="8"/>
  <c r="BK23" i="6"/>
  <c r="BP28" i="6"/>
  <c r="A5" i="12"/>
  <c r="AJ6" i="16"/>
  <c r="Q6" i="9"/>
  <c r="K5" i="16"/>
  <c r="AJ5" i="16"/>
  <c r="FH19" i="20"/>
  <c r="Q5" i="9"/>
  <c r="Y5" i="9"/>
  <c r="P5" i="16"/>
  <c r="R5" i="16"/>
  <c r="DJ19" i="20"/>
  <c r="AD5" i="17"/>
  <c r="AD5" i="9"/>
  <c r="O5" i="17"/>
  <c r="Q5" i="17"/>
  <c r="P5" i="17"/>
  <c r="R5" i="17"/>
  <c r="P5" i="9"/>
  <c r="R5" i="9"/>
  <c r="AG21" i="9"/>
  <c r="AF42" i="6"/>
  <c r="AP42" i="6"/>
  <c r="F16" i="14"/>
  <c r="V26" i="14"/>
  <c r="V27" i="14"/>
  <c r="AW81" i="13"/>
  <c r="O23" i="5"/>
  <c r="U25" i="14"/>
  <c r="AU77" i="13"/>
  <c r="F18" i="14"/>
  <c r="T18" i="14"/>
  <c r="T19" i="14"/>
  <c r="AS65" i="13"/>
  <c r="M9" i="6"/>
  <c r="H39" i="5"/>
  <c r="H19" i="5"/>
  <c r="I12" i="6"/>
  <c r="BF19" i="6"/>
  <c r="I8" i="6"/>
  <c r="BC30" i="15"/>
  <c r="T10" i="14"/>
  <c r="T11" i="14"/>
  <c r="AS49" i="13"/>
  <c r="I9" i="6"/>
  <c r="F20" i="14"/>
  <c r="I11" i="6"/>
  <c r="C24" i="14"/>
  <c r="J24" i="14"/>
  <c r="J25" i="14"/>
  <c r="N77" i="13"/>
  <c r="H31" i="5"/>
  <c r="I32" i="14"/>
  <c r="I33" i="14"/>
  <c r="L93" i="13"/>
  <c r="J32" i="14"/>
  <c r="K32" i="14"/>
  <c r="E28" i="15"/>
  <c r="AF16" i="15"/>
  <c r="I6" i="14"/>
  <c r="I7" i="14"/>
  <c r="L41" i="13"/>
  <c r="J6" i="14"/>
  <c r="T4" i="14"/>
  <c r="S6" i="14"/>
  <c r="S7" i="14"/>
  <c r="AQ41" i="13"/>
  <c r="I10" i="6"/>
  <c r="I12" i="1"/>
  <c r="C2" i="14"/>
  <c r="I2" i="14"/>
  <c r="I3" i="14"/>
  <c r="L33" i="13"/>
  <c r="C40" i="14"/>
  <c r="I24" i="14"/>
  <c r="I25" i="14"/>
  <c r="L77" i="13"/>
  <c r="T7" i="14"/>
  <c r="AS41" i="13"/>
  <c r="U6" i="14"/>
  <c r="V6" i="14"/>
  <c r="S8" i="14"/>
  <c r="S9" i="14"/>
  <c r="AQ45" i="13"/>
  <c r="T8" i="14"/>
  <c r="W26" i="14"/>
  <c r="W27" i="14"/>
  <c r="AY81" i="13"/>
  <c r="V25" i="14"/>
  <c r="AW77" i="13"/>
  <c r="W24" i="14"/>
  <c r="I28" i="14"/>
  <c r="I29" i="14"/>
  <c r="L85" i="13"/>
  <c r="J28" i="14"/>
  <c r="S2" i="14"/>
  <c r="S3" i="14"/>
  <c r="AQ33" i="13"/>
  <c r="T2" i="14"/>
  <c r="I12" i="14"/>
  <c r="I13" i="14"/>
  <c r="L53" i="13"/>
  <c r="J12" i="14"/>
  <c r="K12" i="14"/>
  <c r="O27" i="5"/>
  <c r="F14" i="14"/>
  <c r="I18" i="14"/>
  <c r="I19" i="14"/>
  <c r="L65" i="13"/>
  <c r="J18" i="14"/>
  <c r="K18" i="14"/>
  <c r="H38" i="5"/>
  <c r="C30" i="14"/>
  <c r="I36" i="14"/>
  <c r="I37" i="14"/>
  <c r="L101" i="13"/>
  <c r="J36" i="14"/>
  <c r="I10" i="14"/>
  <c r="I11" i="14"/>
  <c r="L49" i="13"/>
  <c r="J10" i="14"/>
  <c r="K10" i="14"/>
  <c r="K16" i="15"/>
  <c r="M12" i="6"/>
  <c r="M19" i="6"/>
  <c r="AQ12" i="6"/>
  <c r="J27" i="14"/>
  <c r="N81" i="13"/>
  <c r="T23" i="14"/>
  <c r="AS73" i="13"/>
  <c r="I26" i="14"/>
  <c r="I27" i="14"/>
  <c r="L81" i="13"/>
  <c r="T29" i="14"/>
  <c r="AS85" i="13"/>
  <c r="U28" i="14"/>
  <c r="V28" i="14"/>
  <c r="J22" i="14"/>
  <c r="K22" i="14"/>
  <c r="I38" i="14"/>
  <c r="I39" i="14"/>
  <c r="L105" i="13"/>
  <c r="J38" i="14"/>
  <c r="T12" i="14"/>
  <c r="K26" i="14"/>
  <c r="K27" i="14"/>
  <c r="P81" i="13"/>
  <c r="I13" i="1"/>
  <c r="K9" i="15"/>
  <c r="C16" i="14"/>
  <c r="BT58" i="13"/>
  <c r="C34" i="14"/>
  <c r="H40" i="5"/>
  <c r="U22" i="14"/>
  <c r="U23" i="14"/>
  <c r="AU73" i="13"/>
  <c r="S22" i="14"/>
  <c r="S23" i="14"/>
  <c r="AQ73" i="13"/>
  <c r="O21" i="5"/>
  <c r="CZ40" i="20"/>
  <c r="BL20" i="16"/>
  <c r="AH55" i="15"/>
  <c r="BL13" i="16"/>
  <c r="BL14" i="16"/>
  <c r="BL16" i="9"/>
  <c r="BL20" i="9"/>
  <c r="DH35" i="20"/>
  <c r="AZ10" i="16"/>
  <c r="DB25" i="20"/>
  <c r="DM28" i="20"/>
  <c r="DF35" i="20"/>
  <c r="DG35" i="20" s="1"/>
  <c r="CZ33" i="20"/>
  <c r="DB35" i="20"/>
  <c r="DM35" i="20"/>
  <c r="BL23" i="9"/>
  <c r="DM26" i="20"/>
  <c r="DF29" i="20"/>
  <c r="DG29" i="20" s="1"/>
  <c r="DI26" i="20"/>
  <c r="BL13" i="9"/>
  <c r="DI35" i="20"/>
  <c r="BL15" i="9"/>
  <c r="BL26" i="16"/>
  <c r="BL17" i="17"/>
  <c r="AZ22" i="16"/>
  <c r="AZ10" i="9"/>
  <c r="DH41" i="20"/>
  <c r="AZ24" i="17"/>
  <c r="AZ13" i="9"/>
  <c r="AZ26" i="9"/>
  <c r="BL22" i="17"/>
  <c r="AZ23" i="17"/>
  <c r="AB31" i="6"/>
  <c r="DM25" i="20"/>
  <c r="DH38" i="20"/>
  <c r="DH34" i="20"/>
  <c r="DB40" i="20"/>
  <c r="AZ12" i="16"/>
  <c r="DI25" i="20"/>
  <c r="AZ22" i="9"/>
  <c r="DB24" i="20"/>
  <c r="AZ18" i="17"/>
  <c r="DB29" i="20"/>
  <c r="DF26" i="20"/>
  <c r="DG26" i="20"/>
  <c r="DI24" i="20"/>
  <c r="DM31" i="20"/>
  <c r="AZ11" i="9"/>
  <c r="BL11" i="17"/>
  <c r="BL19" i="9"/>
  <c r="BL10" i="9"/>
  <c r="BL11" i="16"/>
  <c r="BL21" i="9"/>
  <c r="BL13" i="17"/>
  <c r="CZ26" i="20"/>
  <c r="CZ24" i="20"/>
  <c r="DH24" i="20"/>
  <c r="DF31" i="20"/>
  <c r="DG31" i="20"/>
  <c r="DI31" i="20"/>
  <c r="DH26" i="20"/>
  <c r="DF24" i="20"/>
  <c r="DG24" i="20"/>
  <c r="DB31" i="20"/>
  <c r="CZ31" i="20"/>
  <c r="T58" i="15"/>
  <c r="AZ15" i="17"/>
  <c r="BL22" i="16"/>
  <c r="E25" i="17"/>
  <c r="V25" i="17"/>
  <c r="E10" i="16"/>
  <c r="E17" i="9"/>
  <c r="AS17" i="9"/>
  <c r="AW17" i="9" s="1"/>
  <c r="K3" i="6"/>
  <c r="E19" i="17"/>
  <c r="AS19" i="17" s="1"/>
  <c r="E18" i="17"/>
  <c r="U18" i="17"/>
  <c r="E15" i="9"/>
  <c r="AK15" i="9"/>
  <c r="E9" i="16"/>
  <c r="E13" i="17"/>
  <c r="AS13" i="17" s="1"/>
  <c r="AW13" i="17" s="1"/>
  <c r="E16" i="17"/>
  <c r="AN16" i="17"/>
  <c r="E27" i="17"/>
  <c r="U27" i="17"/>
  <c r="E7" i="3"/>
  <c r="BG62" i="20"/>
  <c r="DS24" i="20" s="1"/>
  <c r="E27" i="9"/>
  <c r="AS27" i="9"/>
  <c r="AW27" i="9" s="1"/>
  <c r="E8" i="3"/>
  <c r="E19" i="9"/>
  <c r="AE19" i="9"/>
  <c r="AE31" i="6"/>
  <c r="W55" i="15"/>
  <c r="AZ16" i="16"/>
  <c r="AH16" i="16"/>
  <c r="AH19" i="17"/>
  <c r="DF40" i="20"/>
  <c r="DG40" i="20"/>
  <c r="DI40" i="20"/>
  <c r="DH40" i="20"/>
  <c r="CZ39" i="20"/>
  <c r="DF39" i="20"/>
  <c r="DG39" i="20" s="1"/>
  <c r="DH39" i="20"/>
  <c r="E6" i="3"/>
  <c r="E8" i="16"/>
  <c r="V8" i="16" s="1"/>
  <c r="E10" i="9"/>
  <c r="CZ32" i="20"/>
  <c r="AZ17" i="9"/>
  <c r="BB17" i="9" s="1"/>
  <c r="P18" i="8" s="1"/>
  <c r="S18" i="8" s="1"/>
  <c r="BL12" i="9"/>
  <c r="BL25" i="9"/>
  <c r="AZ25" i="17"/>
  <c r="AZ15" i="16"/>
  <c r="BL15" i="16"/>
  <c r="BL26" i="9"/>
  <c r="BL18" i="16"/>
  <c r="AH25" i="16"/>
  <c r="E9" i="9"/>
  <c r="E26" i="9"/>
  <c r="AK26" i="9" s="1"/>
  <c r="BB26" i="9" s="1"/>
  <c r="P27" i="8" s="1"/>
  <c r="S27" i="8" s="1"/>
  <c r="BE26" i="9" s="1"/>
  <c r="E21" i="9"/>
  <c r="AN21" i="9"/>
  <c r="E7" i="17"/>
  <c r="V7" i="17" s="1"/>
  <c r="E8" i="17"/>
  <c r="BQ24" i="13"/>
  <c r="E7" i="9"/>
  <c r="E13" i="9"/>
  <c r="E9" i="3"/>
  <c r="E5" i="17"/>
  <c r="E14" i="17"/>
  <c r="E26" i="17"/>
  <c r="AL26" i="17" s="1"/>
  <c r="BC26" i="17" s="1"/>
  <c r="E38" i="3"/>
  <c r="E5" i="3"/>
  <c r="E18" i="16"/>
  <c r="V18" i="16" s="1"/>
  <c r="AK4" i="13"/>
  <c r="E22" i="16"/>
  <c r="AN22" i="16" s="1"/>
  <c r="E24" i="17"/>
  <c r="AS24" i="17"/>
  <c r="AW24" i="17"/>
  <c r="E18" i="9"/>
  <c r="AN18" i="9"/>
  <c r="E11" i="9"/>
  <c r="AK11" i="9" s="1"/>
  <c r="E14" i="16"/>
  <c r="AL14" i="16"/>
  <c r="E25" i="9"/>
  <c r="AM25" i="9"/>
  <c r="E6" i="17"/>
  <c r="E9" i="17"/>
  <c r="E24" i="16"/>
  <c r="AN4" i="13"/>
  <c r="E22" i="9"/>
  <c r="E13" i="16"/>
  <c r="E7" i="16"/>
  <c r="E27" i="16"/>
  <c r="E11" i="17"/>
  <c r="AS11" i="17" s="1"/>
  <c r="AW11" i="17" s="1"/>
  <c r="AE11" i="17"/>
  <c r="E5" i="16"/>
  <c r="E19" i="16"/>
  <c r="AS19" i="16" s="1"/>
  <c r="AK19" i="16"/>
  <c r="BB19" i="16" s="1"/>
  <c r="E6" i="16"/>
  <c r="E22" i="17"/>
  <c r="E16" i="16"/>
  <c r="E20" i="17"/>
  <c r="E11" i="3"/>
  <c r="Z11" i="3"/>
  <c r="E20" i="9"/>
  <c r="AL20" i="9" s="1"/>
  <c r="E26" i="16"/>
  <c r="E23" i="17"/>
  <c r="V23" i="17" s="1"/>
  <c r="E21" i="17"/>
  <c r="E12" i="16"/>
  <c r="AE12" i="16" s="1"/>
  <c r="E6" i="9"/>
  <c r="I3" i="5"/>
  <c r="E5" i="9"/>
  <c r="AD12" i="5"/>
  <c r="E15" i="17"/>
  <c r="E23" i="16"/>
  <c r="AS23" i="16" s="1"/>
  <c r="AW23" i="16" s="1"/>
  <c r="E17" i="16"/>
  <c r="E12" i="17"/>
  <c r="E11" i="16"/>
  <c r="E17" i="17"/>
  <c r="AS17" i="17"/>
  <c r="AW17" i="17" s="1"/>
  <c r="E15" i="16"/>
  <c r="E10" i="3"/>
  <c r="Z10" i="3"/>
  <c r="E16" i="9"/>
  <c r="V16" i="9" s="1"/>
  <c r="E10" i="17"/>
  <c r="U10" i="17"/>
  <c r="E20" i="16"/>
  <c r="AE20" i="16"/>
  <c r="E25" i="16"/>
  <c r="AN25" i="16"/>
  <c r="BB32" i="6"/>
  <c r="AW58" i="15"/>
  <c r="E24" i="9"/>
  <c r="AS24" i="9"/>
  <c r="AW24" i="9" s="1"/>
  <c r="E14" i="9"/>
  <c r="E21" i="16"/>
  <c r="E39" i="3"/>
  <c r="E8" i="9"/>
  <c r="E12" i="9"/>
  <c r="V12" i="9" s="1"/>
  <c r="E23" i="9"/>
  <c r="AK23" i="9" s="1"/>
  <c r="AZ17" i="16"/>
  <c r="CZ27" i="20"/>
  <c r="DB27" i="20"/>
  <c r="DM27" i="20"/>
  <c r="DH27" i="20"/>
  <c r="DI27" i="20"/>
  <c r="DF27" i="20"/>
  <c r="DG27" i="20"/>
  <c r="DB34" i="20"/>
  <c r="DI34" i="20"/>
  <c r="DM34" i="20"/>
  <c r="DF34" i="20"/>
  <c r="DG34" i="20" s="1"/>
  <c r="AH14" i="9"/>
  <c r="AZ14" i="9"/>
  <c r="AH23" i="16"/>
  <c r="DF41" i="20"/>
  <c r="DG41" i="20" s="1"/>
  <c r="DI41" i="20"/>
  <c r="DB41" i="20"/>
  <c r="DM41" i="20"/>
  <c r="DI38" i="20"/>
  <c r="DF38" i="20"/>
  <c r="DG38" i="20" s="1"/>
  <c r="DM33" i="20"/>
  <c r="DI33" i="20"/>
  <c r="DB33" i="20"/>
  <c r="DH33" i="20"/>
  <c r="AH15" i="17"/>
  <c r="DB32" i="20"/>
  <c r="DM32" i="20"/>
  <c r="AH11" i="16"/>
  <c r="AZ11" i="16"/>
  <c r="BL15" i="17"/>
  <c r="BL17" i="9"/>
  <c r="BL20" i="17"/>
  <c r="BL12" i="17"/>
  <c r="AZ25" i="9"/>
  <c r="AZ18" i="9"/>
  <c r="AZ24" i="16"/>
  <c r="AZ19" i="16"/>
  <c r="BL18" i="9"/>
  <c r="BL24" i="16"/>
  <c r="BL14" i="17"/>
  <c r="BL24" i="9"/>
  <c r="DM37" i="20"/>
  <c r="DH37" i="20"/>
  <c r="DF37" i="20"/>
  <c r="DG37" i="20"/>
  <c r="DI37" i="20"/>
  <c r="CZ37" i="20"/>
  <c r="DB37" i="20"/>
  <c r="AH20" i="9"/>
  <c r="AZ20" i="9"/>
  <c r="AZ21" i="9"/>
  <c r="AP32" i="6"/>
  <c r="AW11" i="3"/>
  <c r="AY11" i="3" s="1"/>
  <c r="BA11" i="3" s="1"/>
  <c r="AH58" i="15"/>
  <c r="AK26" i="16"/>
  <c r="AS10" i="3"/>
  <c r="AD10" i="3"/>
  <c r="DM30" i="20"/>
  <c r="DB30" i="20"/>
  <c r="DF30" i="20"/>
  <c r="DG30" i="20"/>
  <c r="AH14" i="16"/>
  <c r="AH26" i="9"/>
  <c r="X1" i="8"/>
  <c r="AW55" i="15"/>
  <c r="BB31" i="6"/>
  <c r="DB36" i="20"/>
  <c r="CZ36" i="20"/>
  <c r="I5" i="2"/>
  <c r="K5" i="2"/>
  <c r="K4" i="2"/>
  <c r="AZ23" i="9"/>
  <c r="BB23" i="9" s="1"/>
  <c r="P24" i="8" s="1"/>
  <c r="S24" i="8" s="1"/>
  <c r="Q55" i="15"/>
  <c r="AH22" i="9"/>
  <c r="AZ25" i="16"/>
  <c r="AH27" i="9"/>
  <c r="AZ27" i="9"/>
  <c r="AZ13" i="16"/>
  <c r="BL18" i="17"/>
  <c r="BL27" i="16"/>
  <c r="BL27" i="9"/>
  <c r="AZ24" i="9"/>
  <c r="AH13" i="17"/>
  <c r="BL25" i="16"/>
  <c r="BL24" i="17"/>
  <c r="BL21" i="16"/>
  <c r="BL19" i="16"/>
  <c r="AZ19" i="9"/>
  <c r="BC19" i="9" s="1"/>
  <c r="AH19" i="9"/>
  <c r="AH16" i="17"/>
  <c r="AZ16" i="17"/>
  <c r="BC16" i="17" s="1"/>
  <c r="AH26" i="17"/>
  <c r="W46" i="15"/>
  <c r="N58" i="15"/>
  <c r="T32" i="6"/>
  <c r="AZ12" i="17"/>
  <c r="AH12" i="17"/>
  <c r="BL12" i="16"/>
  <c r="AI32" i="6"/>
  <c r="Y58" i="15"/>
  <c r="BL14" i="9"/>
  <c r="BL19" i="17"/>
  <c r="AZ17" i="17"/>
  <c r="BB17" i="17" s="1"/>
  <c r="AZ20" i="17"/>
  <c r="BL23" i="17"/>
  <c r="AW32" i="6"/>
  <c r="AP58" i="15"/>
  <c r="CZ29" i="20"/>
  <c r="DM29" i="20"/>
  <c r="DI29" i="20"/>
  <c r="B8" i="2"/>
  <c r="I56" i="1"/>
  <c r="AJ5" i="9"/>
  <c r="CV19" i="20"/>
  <c r="CY19" i="20"/>
  <c r="CZ19" i="20"/>
  <c r="L5" i="3"/>
  <c r="AF5" i="3"/>
  <c r="AN5" i="3"/>
  <c r="N41" i="15"/>
  <c r="AT5" i="3"/>
  <c r="J5" i="3"/>
  <c r="X7" i="16"/>
  <c r="AO5" i="3"/>
  <c r="AL5" i="3"/>
  <c r="G5" i="3"/>
  <c r="BK43" i="15"/>
  <c r="BP46" i="15"/>
  <c r="K28" i="15"/>
  <c r="AL16" i="15"/>
  <c r="R8" i="16"/>
  <c r="CV23" i="20"/>
  <c r="CY23" i="20"/>
  <c r="DF23" i="20" s="1"/>
  <c r="V23" i="20"/>
  <c r="H10" i="8"/>
  <c r="H10" i="12"/>
  <c r="T30" i="6" s="1"/>
  <c r="Q9" i="16"/>
  <c r="U9" i="16"/>
  <c r="X9" i="16"/>
  <c r="AS9" i="16"/>
  <c r="AW9" i="16"/>
  <c r="Y9" i="17"/>
  <c r="AP9" i="3"/>
  <c r="Z23" i="20"/>
  <c r="I10" i="8"/>
  <c r="I10" i="12"/>
  <c r="N9" i="3"/>
  <c r="O9" i="3"/>
  <c r="AF9" i="3"/>
  <c r="Q9" i="9"/>
  <c r="U9" i="9"/>
  <c r="AG9" i="9"/>
  <c r="Y9" i="16"/>
  <c r="CV22" i="20"/>
  <c r="CY22" i="20"/>
  <c r="DI22" i="20"/>
  <c r="AT8" i="3"/>
  <c r="M8" i="3"/>
  <c r="N8" i="3"/>
  <c r="O8" i="3"/>
  <c r="Y8" i="9"/>
  <c r="Y8" i="16"/>
  <c r="V22" i="20"/>
  <c r="H9" i="8"/>
  <c r="H9" i="12"/>
  <c r="T29" i="6"/>
  <c r="AP8" i="3"/>
  <c r="Y8" i="17"/>
  <c r="U8" i="17"/>
  <c r="AG8" i="17"/>
  <c r="DM21" i="20"/>
  <c r="AM7" i="3"/>
  <c r="AO7" i="3"/>
  <c r="N46" i="15"/>
  <c r="Q7" i="9"/>
  <c r="X7" i="9"/>
  <c r="AS7" i="9" s="1"/>
  <c r="AW7" i="9" s="1"/>
  <c r="X7" i="17"/>
  <c r="AI7" i="16"/>
  <c r="AN7" i="3"/>
  <c r="F7" i="3"/>
  <c r="J7" i="3"/>
  <c r="AT6" i="3"/>
  <c r="M6" i="3"/>
  <c r="N43" i="15"/>
  <c r="AP6" i="3"/>
  <c r="N6" i="3"/>
  <c r="O6" i="3"/>
  <c r="Q6" i="3"/>
  <c r="AF6" i="3"/>
  <c r="X6" i="17"/>
  <c r="AC6" i="17"/>
  <c r="AE6" i="17"/>
  <c r="CV20" i="20"/>
  <c r="CY20" i="20"/>
  <c r="DH20" i="20"/>
  <c r="Y6" i="9"/>
  <c r="X6" i="9"/>
  <c r="AS6" i="9"/>
  <c r="AW6" i="9" s="1"/>
  <c r="X6" i="16"/>
  <c r="Y6" i="16"/>
  <c r="DM19" i="20"/>
  <c r="DB19" i="20"/>
  <c r="Y5" i="17"/>
  <c r="S16" i="14"/>
  <c r="S17" i="14"/>
  <c r="AQ61" i="13"/>
  <c r="T16" i="14"/>
  <c r="U29" i="14"/>
  <c r="AU85" i="13"/>
  <c r="S18" i="14"/>
  <c r="S19" i="14"/>
  <c r="AQ65" i="13"/>
  <c r="U18" i="14"/>
  <c r="U19" i="14"/>
  <c r="AU65" i="13"/>
  <c r="AF30" i="15"/>
  <c r="AN19" i="6"/>
  <c r="J2" i="14"/>
  <c r="H15" i="5"/>
  <c r="I19" i="6"/>
  <c r="AM12" i="6"/>
  <c r="U10" i="14"/>
  <c r="V10" i="14"/>
  <c r="K24" i="14"/>
  <c r="K25" i="14"/>
  <c r="P77" i="13"/>
  <c r="K6" i="14"/>
  <c r="L6" i="14"/>
  <c r="V22" i="14"/>
  <c r="V23" i="14"/>
  <c r="AW73" i="13"/>
  <c r="V11" i="14"/>
  <c r="AW49" i="13"/>
  <c r="W10" i="14"/>
  <c r="X10" i="14"/>
  <c r="X11" i="14"/>
  <c r="BA49" i="13"/>
  <c r="T20" i="14"/>
  <c r="S20" i="14"/>
  <c r="S21" i="14"/>
  <c r="AQ69" i="13"/>
  <c r="T5" i="14"/>
  <c r="AS37" i="13"/>
  <c r="V7" i="14"/>
  <c r="AW41" i="13"/>
  <c r="U4" i="14"/>
  <c r="U5" i="14"/>
  <c r="AU37" i="13"/>
  <c r="J7" i="14"/>
  <c r="N41" i="13"/>
  <c r="L18" i="14"/>
  <c r="M18" i="14"/>
  <c r="L32" i="14"/>
  <c r="M32" i="14"/>
  <c r="M33" i="14"/>
  <c r="T93" i="13"/>
  <c r="J40" i="14"/>
  <c r="I40" i="14"/>
  <c r="I41" i="14"/>
  <c r="L109" i="13"/>
  <c r="K33" i="14"/>
  <c r="P93" i="13"/>
  <c r="J33" i="14"/>
  <c r="N93" i="13"/>
  <c r="J3" i="14"/>
  <c r="N33" i="13"/>
  <c r="K2" i="14"/>
  <c r="L2" i="14"/>
  <c r="T9" i="14"/>
  <c r="AS45" i="13"/>
  <c r="I34" i="14"/>
  <c r="I35" i="14"/>
  <c r="L97" i="13"/>
  <c r="J34" i="14"/>
  <c r="K34" i="14"/>
  <c r="AL30" i="15"/>
  <c r="C4" i="14"/>
  <c r="AR19" i="6"/>
  <c r="H17" i="5"/>
  <c r="K38" i="14"/>
  <c r="J39" i="14"/>
  <c r="N105" i="13"/>
  <c r="J11" i="14"/>
  <c r="N49" i="13"/>
  <c r="K11" i="14"/>
  <c r="P49" i="13"/>
  <c r="L10" i="14"/>
  <c r="M10" i="14"/>
  <c r="J37" i="14"/>
  <c r="N101" i="13"/>
  <c r="O38" i="5"/>
  <c r="S14" i="14"/>
  <c r="S15" i="14"/>
  <c r="AQ57" i="13"/>
  <c r="T14" i="14"/>
  <c r="T3" i="14"/>
  <c r="AS33" i="13"/>
  <c r="W25" i="14"/>
  <c r="AY77" i="13"/>
  <c r="I30" i="14"/>
  <c r="I31" i="14"/>
  <c r="L89" i="13"/>
  <c r="J30" i="14"/>
  <c r="K30" i="14"/>
  <c r="F30" i="14"/>
  <c r="L26" i="14"/>
  <c r="L27" i="14"/>
  <c r="R81" i="13"/>
  <c r="I17" i="1"/>
  <c r="K19" i="14"/>
  <c r="P65" i="13"/>
  <c r="J19" i="14"/>
  <c r="N65" i="13"/>
  <c r="M19" i="14"/>
  <c r="T65" i="13"/>
  <c r="U2" i="14"/>
  <c r="U3" i="14"/>
  <c r="AU33" i="13"/>
  <c r="X26" i="14"/>
  <c r="Y26" i="14"/>
  <c r="Y27" i="14"/>
  <c r="BC81" i="13"/>
  <c r="U8" i="14"/>
  <c r="V8" i="14"/>
  <c r="W6" i="14"/>
  <c r="T13" i="14"/>
  <c r="AS53" i="13"/>
  <c r="J16" i="14"/>
  <c r="I16" i="14"/>
  <c r="I17" i="14"/>
  <c r="L61" i="13"/>
  <c r="U12" i="14"/>
  <c r="J23" i="14"/>
  <c r="N73" i="13"/>
  <c r="L22" i="14"/>
  <c r="L23" i="14"/>
  <c r="R73" i="13"/>
  <c r="K23" i="14"/>
  <c r="P73" i="13"/>
  <c r="V29" i="14"/>
  <c r="AW85" i="13"/>
  <c r="W28" i="14"/>
  <c r="W29" i="14"/>
  <c r="AY85" i="13"/>
  <c r="K36" i="14"/>
  <c r="L36" i="14"/>
  <c r="N18" i="14"/>
  <c r="O18" i="14"/>
  <c r="J13" i="14"/>
  <c r="N53" i="13"/>
  <c r="K13" i="14"/>
  <c r="P53" i="13"/>
  <c r="L12" i="14"/>
  <c r="L13" i="14"/>
  <c r="R53" i="13"/>
  <c r="M12" i="14"/>
  <c r="J29" i="14"/>
  <c r="N85" i="13"/>
  <c r="K28" i="14"/>
  <c r="K29" i="14"/>
  <c r="P85" i="13"/>
  <c r="X24" i="14"/>
  <c r="X25" i="14"/>
  <c r="BA77" i="13"/>
  <c r="X27" i="14"/>
  <c r="BA81" i="13"/>
  <c r="U7" i="14"/>
  <c r="AU41" i="13"/>
  <c r="AN27" i="17"/>
  <c r="AM15" i="9"/>
  <c r="AL17" i="9"/>
  <c r="U5" i="16"/>
  <c r="X5" i="16"/>
  <c r="AS5" i="16"/>
  <c r="AW5" i="16"/>
  <c r="AE26" i="16"/>
  <c r="AE26" i="17"/>
  <c r="AS15" i="17"/>
  <c r="AW15" i="17"/>
  <c r="AN25" i="17"/>
  <c r="AH11" i="3"/>
  <c r="CR21" i="20"/>
  <c r="AN24" i="9"/>
  <c r="AK19" i="17"/>
  <c r="AS12" i="16"/>
  <c r="AW12" i="16" s="1"/>
  <c r="AS18" i="16"/>
  <c r="AW18" i="16" s="1"/>
  <c r="AM20" i="9"/>
  <c r="AM25" i="16"/>
  <c r="AN23" i="16"/>
  <c r="AN25" i="9"/>
  <c r="V21" i="17"/>
  <c r="AE27" i="9"/>
  <c r="U5" i="9"/>
  <c r="X5" i="9"/>
  <c r="AI5" i="9"/>
  <c r="AM25" i="17"/>
  <c r="FC34" i="20"/>
  <c r="AL19" i="16"/>
  <c r="AM24" i="9"/>
  <c r="AL27" i="16"/>
  <c r="V19" i="17"/>
  <c r="AE15" i="17"/>
  <c r="CR20" i="20"/>
  <c r="AM13" i="17"/>
  <c r="BB11" i="9"/>
  <c r="P12" i="8"/>
  <c r="S12" i="8" s="1"/>
  <c r="BE11" i="16" s="1"/>
  <c r="AE22" i="16"/>
  <c r="V19" i="9"/>
  <c r="AN19" i="9"/>
  <c r="AE19" i="16"/>
  <c r="V8" i="17"/>
  <c r="AM14" i="16"/>
  <c r="AL22" i="9"/>
  <c r="AL25" i="16"/>
  <c r="AK21" i="9"/>
  <c r="BB21" i="9"/>
  <c r="P22" i="8" s="1"/>
  <c r="S22" i="8" s="1"/>
  <c r="U25" i="16"/>
  <c r="Z25" i="16" s="1"/>
  <c r="AA25" i="16" s="1"/>
  <c r="V12" i="16"/>
  <c r="DC31" i="20"/>
  <c r="CR32" i="20"/>
  <c r="AL25" i="17"/>
  <c r="AS25" i="17"/>
  <c r="AW25" i="17"/>
  <c r="DX22" i="20"/>
  <c r="DS31" i="20"/>
  <c r="EF31" i="20" s="1"/>
  <c r="FC33" i="20"/>
  <c r="EZ33" i="20"/>
  <c r="AE13" i="17"/>
  <c r="AL19" i="9"/>
  <c r="AW19" i="17"/>
  <c r="U14" i="17"/>
  <c r="Z14" i="17" s="1"/>
  <c r="AA14" i="17" s="1"/>
  <c r="U11" i="17"/>
  <c r="Z11" i="17" s="1"/>
  <c r="AA11" i="17" s="1"/>
  <c r="V14" i="17"/>
  <c r="AE21" i="9"/>
  <c r="DC26" i="20"/>
  <c r="DX31" i="20"/>
  <c r="CR29" i="20"/>
  <c r="CT29" i="20" s="1"/>
  <c r="CS29" i="20"/>
  <c r="FJ28" i="20"/>
  <c r="CR40" i="20"/>
  <c r="AM19" i="17"/>
  <c r="AL12" i="16"/>
  <c r="BC12" i="16" s="1"/>
  <c r="AN19" i="17"/>
  <c r="V18" i="9"/>
  <c r="DX37" i="20"/>
  <c r="CR39" i="20"/>
  <c r="FJ24" i="20"/>
  <c r="AE24" i="20" s="1"/>
  <c r="DS37" i="20"/>
  <c r="EF37" i="20" s="1"/>
  <c r="DS26" i="20"/>
  <c r="FC26" i="20"/>
  <c r="FB26" i="20" s="1"/>
  <c r="AN13" i="17"/>
  <c r="AI11" i="3"/>
  <c r="AS25" i="9"/>
  <c r="AW25" i="9"/>
  <c r="V5" i="9"/>
  <c r="AS16" i="17"/>
  <c r="AW16" i="17"/>
  <c r="AN24" i="17"/>
  <c r="AE25" i="9"/>
  <c r="AL22" i="16"/>
  <c r="AK14" i="16"/>
  <c r="BB14" i="16"/>
  <c r="AS10" i="17"/>
  <c r="AW10" i="17" s="1"/>
  <c r="U27" i="9"/>
  <c r="Z27" i="9"/>
  <c r="AA27" i="9" s="1"/>
  <c r="BC15" i="17"/>
  <c r="AL18" i="17"/>
  <c r="BC18" i="17"/>
  <c r="AL16" i="17"/>
  <c r="V10" i="16"/>
  <c r="AW19" i="16"/>
  <c r="U17" i="17"/>
  <c r="Z17" i="17"/>
  <c r="AA17" i="17" s="1"/>
  <c r="AK10" i="17"/>
  <c r="AS14" i="16"/>
  <c r="AW14" i="16" s="1"/>
  <c r="AN10" i="17"/>
  <c r="AK27" i="9"/>
  <c r="BB27" i="9"/>
  <c r="P28" i="8" s="1"/>
  <c r="S28" i="8"/>
  <c r="V10" i="17"/>
  <c r="V27" i="9"/>
  <c r="AN27" i="9"/>
  <c r="AK18" i="17"/>
  <c r="BB18" i="17"/>
  <c r="AL10" i="16"/>
  <c r="BC10" i="16" s="1"/>
  <c r="AN15" i="9"/>
  <c r="AL27" i="17"/>
  <c r="BC27" i="17"/>
  <c r="V5" i="16"/>
  <c r="AM26" i="17"/>
  <c r="AK18" i="9"/>
  <c r="BB18" i="9"/>
  <c r="P19" i="8" s="1"/>
  <c r="S19" i="8" s="1"/>
  <c r="BE18" i="17" s="1"/>
  <c r="AS11" i="16"/>
  <c r="AW11" i="16"/>
  <c r="AS26" i="16"/>
  <c r="AW26" i="16" s="1"/>
  <c r="AE27" i="17"/>
  <c r="V27" i="17"/>
  <c r="AK25" i="16"/>
  <c r="AM12" i="16"/>
  <c r="AN15" i="17"/>
  <c r="AL21" i="9"/>
  <c r="BC21" i="9"/>
  <c r="AN10" i="16"/>
  <c r="AS18" i="17"/>
  <c r="AW18" i="17"/>
  <c r="V16" i="17"/>
  <c r="U16" i="17"/>
  <c r="Z16" i="17" s="1"/>
  <c r="AA16" i="17" s="1"/>
  <c r="AN26" i="17"/>
  <c r="AM11" i="9"/>
  <c r="U26" i="16"/>
  <c r="Z26" i="16"/>
  <c r="AA26" i="16" s="1"/>
  <c r="U7" i="17"/>
  <c r="AG7" i="17"/>
  <c r="U18" i="16"/>
  <c r="Z18" i="16"/>
  <c r="AA18" i="16" s="1"/>
  <c r="AN11" i="9"/>
  <c r="AS14" i="17"/>
  <c r="AW14" i="17" s="1"/>
  <c r="AK26" i="17"/>
  <c r="BB26" i="17"/>
  <c r="AM21" i="9"/>
  <c r="AE25" i="16"/>
  <c r="AK12" i="16"/>
  <c r="BB12" i="16"/>
  <c r="AL26" i="16"/>
  <c r="AM11" i="16"/>
  <c r="AM27" i="17"/>
  <c r="AS25" i="16"/>
  <c r="AW25" i="16"/>
  <c r="V25" i="16"/>
  <c r="AN12" i="16"/>
  <c r="AK15" i="17"/>
  <c r="BB15" i="17" s="1"/>
  <c r="AM16" i="17"/>
  <c r="V9" i="16"/>
  <c r="V10" i="9"/>
  <c r="AL10" i="9"/>
  <c r="BC10" i="9" s="1"/>
  <c r="AE10" i="9"/>
  <c r="AS10" i="9"/>
  <c r="AW10" i="9" s="1"/>
  <c r="AM10" i="9"/>
  <c r="U10" i="9"/>
  <c r="Z10" i="9"/>
  <c r="AA10" i="9" s="1"/>
  <c r="AK10" i="9"/>
  <c r="BB10" i="9"/>
  <c r="P11" i="8" s="1"/>
  <c r="S11" i="8" s="1"/>
  <c r="AN10" i="9"/>
  <c r="AS27" i="17"/>
  <c r="AW27" i="17"/>
  <c r="AK27" i="17"/>
  <c r="BB27" i="17"/>
  <c r="U15" i="9"/>
  <c r="Z15" i="9" s="1"/>
  <c r="AA15" i="9"/>
  <c r="AS15" i="9"/>
  <c r="AW15" i="9" s="1"/>
  <c r="AE15" i="9"/>
  <c r="AL15" i="9"/>
  <c r="V15" i="9"/>
  <c r="U17" i="9"/>
  <c r="Z17" i="9" s="1"/>
  <c r="AA17" i="9" s="1"/>
  <c r="AN17" i="9"/>
  <c r="V17" i="9"/>
  <c r="AK17" i="9"/>
  <c r="AE17" i="9"/>
  <c r="AM17" i="9"/>
  <c r="U8" i="16"/>
  <c r="AG8" i="16"/>
  <c r="AE16" i="17"/>
  <c r="AK16" i="17"/>
  <c r="BB16" i="17" s="1"/>
  <c r="AN18" i="17"/>
  <c r="AM18" i="17"/>
  <c r="V18" i="17"/>
  <c r="AE18" i="17"/>
  <c r="U10" i="16"/>
  <c r="Z10" i="16" s="1"/>
  <c r="AA10" i="16" s="1"/>
  <c r="AS10" i="16"/>
  <c r="AW10" i="16" s="1"/>
  <c r="AM10" i="16"/>
  <c r="AM19" i="9"/>
  <c r="AK19" i="9"/>
  <c r="BB19" i="9"/>
  <c r="P20" i="8"/>
  <c r="U19" i="9"/>
  <c r="Z19" i="9" s="1"/>
  <c r="AA19" i="9" s="1"/>
  <c r="FJ23" i="20"/>
  <c r="FC24" i="20"/>
  <c r="FC31" i="20"/>
  <c r="FJ40" i="20"/>
  <c r="CR27" i="20"/>
  <c r="DS22" i="20"/>
  <c r="EF22" i="20" s="1"/>
  <c r="FC28" i="20"/>
  <c r="DS35" i="20"/>
  <c r="CR30" i="20"/>
  <c r="DT30" i="20" s="1"/>
  <c r="DC33" i="20"/>
  <c r="DS20" i="20"/>
  <c r="EF20" i="20" s="1"/>
  <c r="CR33" i="20"/>
  <c r="DT33" i="20"/>
  <c r="FJ29" i="20"/>
  <c r="CR25" i="20"/>
  <c r="CS25" i="20"/>
  <c r="CT25" i="20" s="1"/>
  <c r="CU25" i="20" s="1"/>
  <c r="FJ25" i="20"/>
  <c r="FC32" i="20"/>
  <c r="FC36" i="20"/>
  <c r="DC22" i="20"/>
  <c r="FC22" i="20"/>
  <c r="DC21" i="20"/>
  <c r="DX41" i="20"/>
  <c r="DC24" i="20"/>
  <c r="FC25" i="20"/>
  <c r="DS27" i="20"/>
  <c r="DC40" i="20"/>
  <c r="DS38" i="20"/>
  <c r="EF38" i="20"/>
  <c r="DX28" i="20"/>
  <c r="DS30" i="20"/>
  <c r="EF30" i="20"/>
  <c r="DX34" i="20"/>
  <c r="DX26" i="20"/>
  <c r="DC34" i="20"/>
  <c r="FJ31" i="20"/>
  <c r="DX32" i="20"/>
  <c r="FJ22" i="20"/>
  <c r="DC23" i="20"/>
  <c r="FC30" i="20"/>
  <c r="FJ34" i="20"/>
  <c r="DS33" i="20"/>
  <c r="DX19" i="20"/>
  <c r="AG19" i="20"/>
  <c r="N6" i="8"/>
  <c r="L6" i="12" s="1"/>
  <c r="W40" i="15" s="1"/>
  <c r="DX39" i="20"/>
  <c r="DS29" i="20"/>
  <c r="EF29" i="20"/>
  <c r="DX29" i="20"/>
  <c r="AK13" i="17"/>
  <c r="BB13" i="17"/>
  <c r="AL13" i="17"/>
  <c r="AL19" i="17"/>
  <c r="U19" i="17"/>
  <c r="Z19" i="17"/>
  <c r="AA19" i="17"/>
  <c r="AK25" i="17"/>
  <c r="BB25" i="17" s="1"/>
  <c r="U25" i="17"/>
  <c r="Z25" i="17"/>
  <c r="AA25" i="17" s="1"/>
  <c r="AE25" i="17"/>
  <c r="U12" i="9"/>
  <c r="Z12" i="9" s="1"/>
  <c r="AA12" i="9" s="1"/>
  <c r="AL12" i="9"/>
  <c r="AE12" i="9"/>
  <c r="AM12" i="9"/>
  <c r="AN12" i="9"/>
  <c r="AN14" i="9"/>
  <c r="AK14" i="9"/>
  <c r="BB14" i="9"/>
  <c r="P15" i="8" s="1"/>
  <c r="S15" i="8" s="1"/>
  <c r="U14" i="9"/>
  <c r="Z14" i="9"/>
  <c r="AA14" i="9" s="1"/>
  <c r="AL14" i="9"/>
  <c r="BC14" i="9"/>
  <c r="AS14" i="9"/>
  <c r="AW14" i="9" s="1"/>
  <c r="AM14" i="9"/>
  <c r="V14" i="9"/>
  <c r="AE14" i="9"/>
  <c r="AS12" i="17"/>
  <c r="AW12" i="17" s="1"/>
  <c r="AK12" i="17"/>
  <c r="BB12" i="17" s="1"/>
  <c r="AN12" i="17"/>
  <c r="AM12" i="17"/>
  <c r="AL12" i="17"/>
  <c r="BC12" i="17"/>
  <c r="V12" i="17"/>
  <c r="AE12" i="17"/>
  <c r="U12" i="17"/>
  <c r="Z12" i="17" s="1"/>
  <c r="AA12" i="17" s="1"/>
  <c r="AS20" i="9"/>
  <c r="AW20" i="9" s="1"/>
  <c r="U20" i="9"/>
  <c r="Z20" i="9" s="1"/>
  <c r="AA20" i="9" s="1"/>
  <c r="V20" i="9"/>
  <c r="AE20" i="9"/>
  <c r="AS22" i="17"/>
  <c r="AW22" i="17" s="1"/>
  <c r="U22" i="17"/>
  <c r="Z22" i="17"/>
  <c r="AA22" i="17" s="1"/>
  <c r="AN22" i="17"/>
  <c r="V22" i="17"/>
  <c r="AL11" i="17"/>
  <c r="V11" i="17"/>
  <c r="AK11" i="17"/>
  <c r="V22" i="9"/>
  <c r="U22" i="9"/>
  <c r="Z22" i="9"/>
  <c r="AA22" i="9" s="1"/>
  <c r="AS22" i="9"/>
  <c r="AW22" i="9"/>
  <c r="AN22" i="9"/>
  <c r="AM22" i="9"/>
  <c r="AK22" i="9"/>
  <c r="BB22" i="9"/>
  <c r="P23" i="8" s="1"/>
  <c r="S23" i="8" s="1"/>
  <c r="U6" i="17"/>
  <c r="AG6" i="17"/>
  <c r="V6" i="17"/>
  <c r="U18" i="9"/>
  <c r="Z18" i="9"/>
  <c r="AA18" i="9" s="1"/>
  <c r="AL18" i="9"/>
  <c r="BC18" i="9"/>
  <c r="AS18" i="9"/>
  <c r="AW18" i="9" s="1"/>
  <c r="AE18" i="9"/>
  <c r="AM18" i="9"/>
  <c r="V7" i="9"/>
  <c r="AS21" i="9"/>
  <c r="AW21" i="9"/>
  <c r="V21" i="9"/>
  <c r="U21" i="9"/>
  <c r="Z21" i="9"/>
  <c r="AA21" i="9" s="1"/>
  <c r="EF26" i="20"/>
  <c r="V8" i="9"/>
  <c r="U8" i="9"/>
  <c r="X8" i="9"/>
  <c r="U24" i="9"/>
  <c r="Z24" i="9"/>
  <c r="AA24" i="9"/>
  <c r="AK24" i="9"/>
  <c r="BB24" i="9"/>
  <c r="P25" i="8" s="1"/>
  <c r="S25" i="8" s="1"/>
  <c r="AL24" i="9"/>
  <c r="BC24" i="9"/>
  <c r="AE24" i="9"/>
  <c r="V24" i="9"/>
  <c r="FD26" i="20"/>
  <c r="AK20" i="16"/>
  <c r="AL20" i="16"/>
  <c r="U20" i="16"/>
  <c r="Z20" i="16" s="1"/>
  <c r="AA20" i="16" s="1"/>
  <c r="AN20" i="16"/>
  <c r="AM20" i="16"/>
  <c r="V20" i="16"/>
  <c r="AS15" i="16"/>
  <c r="AW15" i="16" s="1"/>
  <c r="V15" i="16"/>
  <c r="AN15" i="16"/>
  <c r="AK15" i="16"/>
  <c r="BB15" i="16" s="1"/>
  <c r="AM15" i="16"/>
  <c r="AE15" i="16"/>
  <c r="U15" i="16"/>
  <c r="Z15" i="16" s="1"/>
  <c r="AA15" i="16" s="1"/>
  <c r="AL15" i="16"/>
  <c r="BC15" i="16"/>
  <c r="AE17" i="16"/>
  <c r="AM17" i="16"/>
  <c r="V17" i="16"/>
  <c r="AS17" i="16"/>
  <c r="AW17" i="16"/>
  <c r="AK17" i="16"/>
  <c r="BB17" i="16" s="1"/>
  <c r="U17" i="16"/>
  <c r="Z17" i="16" s="1"/>
  <c r="AA17" i="16" s="1"/>
  <c r="AL17" i="16"/>
  <c r="BC17" i="16"/>
  <c r="AN17" i="16"/>
  <c r="U21" i="17"/>
  <c r="Z21" i="17" s="1"/>
  <c r="AA21" i="17" s="1"/>
  <c r="AS21" i="17"/>
  <c r="AW21" i="17"/>
  <c r="AN21" i="17"/>
  <c r="AG11" i="3"/>
  <c r="AA11" i="3"/>
  <c r="V6" i="16"/>
  <c r="U6" i="16"/>
  <c r="AS27" i="16"/>
  <c r="AW27" i="16"/>
  <c r="AK27" i="16"/>
  <c r="U27" i="16"/>
  <c r="Z27" i="16"/>
  <c r="AA27" i="16"/>
  <c r="V27" i="16"/>
  <c r="AM27" i="16"/>
  <c r="AK25" i="9"/>
  <c r="BB25" i="9"/>
  <c r="P26" i="8"/>
  <c r="S26" i="8"/>
  <c r="AL25" i="9"/>
  <c r="BC25" i="9" s="1"/>
  <c r="U25" i="9"/>
  <c r="Z25" i="9"/>
  <c r="AA25" i="9" s="1"/>
  <c r="V25" i="9"/>
  <c r="AE24" i="17"/>
  <c r="AM24" i="17"/>
  <c r="AL24" i="17"/>
  <c r="BC24" i="17"/>
  <c r="AK24" i="17"/>
  <c r="BB24" i="17" s="1"/>
  <c r="U24" i="17"/>
  <c r="Z24" i="17" s="1"/>
  <c r="AA24" i="17" s="1"/>
  <c r="V24" i="17"/>
  <c r="V5" i="17"/>
  <c r="U5" i="17"/>
  <c r="AG5" i="17"/>
  <c r="V26" i="9"/>
  <c r="DT21" i="20"/>
  <c r="AL10" i="17"/>
  <c r="AE10" i="17"/>
  <c r="AN17" i="17"/>
  <c r="AM17" i="17"/>
  <c r="V17" i="17"/>
  <c r="AL17" i="17"/>
  <c r="AK17" i="17"/>
  <c r="AE17" i="17"/>
  <c r="AK23" i="16"/>
  <c r="BB23" i="16"/>
  <c r="U23" i="16"/>
  <c r="Z23" i="16" s="1"/>
  <c r="AA23" i="16"/>
  <c r="V23" i="16"/>
  <c r="AL23" i="16"/>
  <c r="BC23" i="16"/>
  <c r="AN23" i="17"/>
  <c r="AE23" i="17"/>
  <c r="U23" i="17"/>
  <c r="Z23" i="17"/>
  <c r="AA23" i="17" s="1"/>
  <c r="AS23" i="17"/>
  <c r="AW23" i="17"/>
  <c r="AM23" i="17"/>
  <c r="AN20" i="17"/>
  <c r="AK20" i="17"/>
  <c r="BB20" i="17"/>
  <c r="U20" i="17"/>
  <c r="Z20" i="17" s="1"/>
  <c r="AA20" i="17" s="1"/>
  <c r="AE20" i="17"/>
  <c r="AL20" i="17"/>
  <c r="BC20" i="17"/>
  <c r="AS20" i="17"/>
  <c r="AW20" i="17" s="1"/>
  <c r="V20" i="17"/>
  <c r="AM20" i="17"/>
  <c r="AM19" i="16"/>
  <c r="U19" i="16"/>
  <c r="Z19" i="16"/>
  <c r="AA19" i="16" s="1"/>
  <c r="V19" i="16"/>
  <c r="U7" i="16"/>
  <c r="Z7" i="16"/>
  <c r="AA7" i="16" s="1"/>
  <c r="AS7" i="16"/>
  <c r="AW7" i="16" s="1"/>
  <c r="V7" i="16"/>
  <c r="AL24" i="16"/>
  <c r="BC24" i="16" s="1"/>
  <c r="AK24" i="16"/>
  <c r="BB24" i="16" s="1"/>
  <c r="V24" i="16"/>
  <c r="AE24" i="16"/>
  <c r="AN24" i="16"/>
  <c r="U24" i="16"/>
  <c r="Z24" i="16" s="1"/>
  <c r="AA24" i="16" s="1"/>
  <c r="AS24" i="16"/>
  <c r="AW24" i="16" s="1"/>
  <c r="AM24" i="16"/>
  <c r="AE14" i="16"/>
  <c r="U14" i="16"/>
  <c r="Z14" i="16"/>
  <c r="AA14" i="16"/>
  <c r="V14" i="16"/>
  <c r="AN14" i="16"/>
  <c r="AS22" i="16"/>
  <c r="AW22" i="16" s="1"/>
  <c r="U22" i="16"/>
  <c r="Z22" i="16"/>
  <c r="AA22" i="16" s="1"/>
  <c r="V9" i="9"/>
  <c r="AL23" i="9"/>
  <c r="BC23" i="9"/>
  <c r="AN23" i="9"/>
  <c r="AM23" i="9"/>
  <c r="U23" i="9"/>
  <c r="Z23" i="9" s="1"/>
  <c r="AA23" i="9" s="1"/>
  <c r="V23" i="9"/>
  <c r="AS23" i="9"/>
  <c r="AW23" i="9" s="1"/>
  <c r="AE23" i="9"/>
  <c r="U21" i="16"/>
  <c r="Z21" i="16"/>
  <c r="AA21" i="16" s="1"/>
  <c r="AN21" i="16"/>
  <c r="AL21" i="16"/>
  <c r="BC21" i="16"/>
  <c r="AE21" i="16"/>
  <c r="AK21" i="16"/>
  <c r="BB21" i="16" s="1"/>
  <c r="AM21" i="16"/>
  <c r="V21" i="16"/>
  <c r="AS21" i="16"/>
  <c r="AW21" i="16" s="1"/>
  <c r="U16" i="9"/>
  <c r="Z16" i="9"/>
  <c r="AA16" i="9"/>
  <c r="AM16" i="9"/>
  <c r="AN16" i="9"/>
  <c r="AK16" i="9"/>
  <c r="U11" i="16"/>
  <c r="Z11" i="16"/>
  <c r="AA11" i="16"/>
  <c r="AL11" i="16"/>
  <c r="BC11" i="16" s="1"/>
  <c r="U15" i="17"/>
  <c r="Z15" i="17" s="1"/>
  <c r="AA15" i="17" s="1"/>
  <c r="AM15" i="17"/>
  <c r="V15" i="17"/>
  <c r="V6" i="9"/>
  <c r="U6" i="9"/>
  <c r="AG6" i="9"/>
  <c r="AN26" i="16"/>
  <c r="V26" i="16"/>
  <c r="AL16" i="16"/>
  <c r="BC16" i="16"/>
  <c r="AM16" i="16"/>
  <c r="AS16" i="16"/>
  <c r="AW16" i="16" s="1"/>
  <c r="AN16" i="16"/>
  <c r="AE16" i="16"/>
  <c r="U16" i="16"/>
  <c r="Z16" i="16" s="1"/>
  <c r="AA16" i="16" s="1"/>
  <c r="V16" i="16"/>
  <c r="AK16" i="16"/>
  <c r="BB16" i="16" s="1"/>
  <c r="AN13" i="16"/>
  <c r="AL13" i="16"/>
  <c r="BC13" i="16"/>
  <c r="V13" i="16"/>
  <c r="AK13" i="16"/>
  <c r="BB13" i="16" s="1"/>
  <c r="U13" i="16"/>
  <c r="Z13" i="16"/>
  <c r="AA13" i="16"/>
  <c r="AM13" i="16"/>
  <c r="AE13" i="16"/>
  <c r="AS13" i="16"/>
  <c r="AW13" i="16"/>
  <c r="U9" i="17"/>
  <c r="Z9" i="17" s="1"/>
  <c r="X9" i="17"/>
  <c r="AI9" i="17"/>
  <c r="V9" i="17"/>
  <c r="V11" i="9"/>
  <c r="AL11" i="9"/>
  <c r="BC11" i="9" s="1"/>
  <c r="AE11" i="9"/>
  <c r="AS26" i="17"/>
  <c r="AW26" i="17"/>
  <c r="V26" i="17"/>
  <c r="U26" i="17"/>
  <c r="Z26" i="17" s="1"/>
  <c r="AA26" i="17" s="1"/>
  <c r="AN13" i="9"/>
  <c r="U13" i="9"/>
  <c r="Z13" i="9" s="1"/>
  <c r="AA13" i="9" s="1"/>
  <c r="AE13" i="9"/>
  <c r="AL13" i="9"/>
  <c r="BC13" i="9"/>
  <c r="AK13" i="9"/>
  <c r="BB13" i="9" s="1"/>
  <c r="P14" i="8" s="1"/>
  <c r="S14" i="8"/>
  <c r="AS13" i="9"/>
  <c r="AW13" i="9" s="1"/>
  <c r="V13" i="9"/>
  <c r="AM13" i="9"/>
  <c r="BC14" i="16"/>
  <c r="X5" i="17"/>
  <c r="AS5" i="17"/>
  <c r="AW5" i="17"/>
  <c r="AI5" i="16"/>
  <c r="AP5" i="3"/>
  <c r="DF20" i="20"/>
  <c r="DG20" i="20"/>
  <c r="CZ22" i="20"/>
  <c r="DB20" i="20"/>
  <c r="Q5" i="3"/>
  <c r="N5" i="3"/>
  <c r="O5" i="3"/>
  <c r="U5" i="3"/>
  <c r="AS5" i="9"/>
  <c r="AW5" i="9" s="1"/>
  <c r="DM20" i="20"/>
  <c r="CZ20" i="20"/>
  <c r="AE26" i="6"/>
  <c r="W22" i="14"/>
  <c r="X22" i="14"/>
  <c r="V18" i="14"/>
  <c r="W18" i="14"/>
  <c r="W19" i="14"/>
  <c r="AY65" i="13"/>
  <c r="N52" i="15"/>
  <c r="DM23" i="20"/>
  <c r="BO23" i="20"/>
  <c r="BR23" i="20"/>
  <c r="T10" i="12" s="1"/>
  <c r="BF30" i="6" s="1"/>
  <c r="AZ9" i="3" s="1"/>
  <c r="CZ23" i="20"/>
  <c r="DI23" i="20"/>
  <c r="AG9" i="17"/>
  <c r="AC9" i="17"/>
  <c r="X30" i="6"/>
  <c r="Q52" i="15"/>
  <c r="Z9" i="16"/>
  <c r="AG9" i="16"/>
  <c r="AC9" i="16"/>
  <c r="AS9" i="17"/>
  <c r="AW9" i="17" s="1"/>
  <c r="BK23" i="20"/>
  <c r="X10" i="8"/>
  <c r="S10" i="12"/>
  <c r="BY23" i="20"/>
  <c r="DG23" i="20"/>
  <c r="DH23" i="20"/>
  <c r="AL23" i="20"/>
  <c r="Q10" i="8"/>
  <c r="BV23" i="20"/>
  <c r="BU23" i="20" s="1"/>
  <c r="T9" i="3"/>
  <c r="R9" i="3"/>
  <c r="U9" i="3"/>
  <c r="X9" i="9"/>
  <c r="Z9" i="9"/>
  <c r="Y9" i="9"/>
  <c r="AI9" i="16"/>
  <c r="DB22" i="20"/>
  <c r="Z22" i="20"/>
  <c r="I9" i="8"/>
  <c r="I9" i="12" s="1"/>
  <c r="X29" i="6" s="1"/>
  <c r="DF22" i="20"/>
  <c r="DG22" i="20" s="1"/>
  <c r="DH22" i="20"/>
  <c r="BX22" i="20"/>
  <c r="R8" i="3"/>
  <c r="T8" i="3"/>
  <c r="U8" i="3"/>
  <c r="DM22" i="20"/>
  <c r="BO22" i="20"/>
  <c r="BR22" i="20"/>
  <c r="T9" i="12" s="1"/>
  <c r="AS8" i="9"/>
  <c r="AW8" i="9"/>
  <c r="AI8" i="9"/>
  <c r="X8" i="16"/>
  <c r="Z8" i="16" s="1"/>
  <c r="X8" i="17"/>
  <c r="AS8" i="17"/>
  <c r="AW8" i="17" s="1"/>
  <c r="N49" i="15"/>
  <c r="Z8" i="9"/>
  <c r="AA8" i="9" s="1"/>
  <c r="AG8" i="9"/>
  <c r="AC8" i="9"/>
  <c r="W8" i="9"/>
  <c r="AC8" i="3"/>
  <c r="AC8" i="16"/>
  <c r="BY22" i="20"/>
  <c r="BK22" i="20"/>
  <c r="X9" i="8"/>
  <c r="S9" i="12"/>
  <c r="BV22" i="20"/>
  <c r="BU22" i="20"/>
  <c r="AL22" i="20"/>
  <c r="Q9" i="8"/>
  <c r="Y8" i="3"/>
  <c r="AC8" i="17"/>
  <c r="AI8" i="17"/>
  <c r="AG7" i="16"/>
  <c r="AC7" i="16"/>
  <c r="AM7" i="16"/>
  <c r="AC7" i="17"/>
  <c r="AH7" i="17"/>
  <c r="AP7" i="3"/>
  <c r="AE7" i="16"/>
  <c r="AF7" i="16"/>
  <c r="AS7" i="17"/>
  <c r="AW7" i="17"/>
  <c r="AI7" i="17"/>
  <c r="U7" i="9"/>
  <c r="AG7" i="9"/>
  <c r="AC7" i="9"/>
  <c r="AN7" i="17"/>
  <c r="AP7" i="17"/>
  <c r="BL7" i="17"/>
  <c r="Z7" i="17"/>
  <c r="AA7" i="17" s="1"/>
  <c r="Y7" i="9"/>
  <c r="AI7" i="9"/>
  <c r="W7" i="16"/>
  <c r="AZ7" i="16"/>
  <c r="AH7" i="16"/>
  <c r="W7" i="17"/>
  <c r="AZ7" i="17"/>
  <c r="AM7" i="17"/>
  <c r="AE7" i="17"/>
  <c r="AF7" i="17"/>
  <c r="N7" i="3"/>
  <c r="O7" i="3"/>
  <c r="AF7" i="3"/>
  <c r="AL7" i="17"/>
  <c r="AK7" i="17"/>
  <c r="Z6" i="16"/>
  <c r="AG6" i="16"/>
  <c r="AC6" i="16"/>
  <c r="AI6" i="17"/>
  <c r="AS6" i="17"/>
  <c r="AW6" i="17" s="1"/>
  <c r="AF6" i="17"/>
  <c r="Z6" i="17"/>
  <c r="AN6" i="17"/>
  <c r="AP6" i="17"/>
  <c r="BL6" i="17" s="1"/>
  <c r="Z6" i="9"/>
  <c r="R6" i="3"/>
  <c r="T6" i="3"/>
  <c r="Z6" i="3"/>
  <c r="U6" i="3"/>
  <c r="AH6" i="17"/>
  <c r="AZ6" i="17"/>
  <c r="AI6" i="16"/>
  <c r="AS6" i="16"/>
  <c r="AW6" i="16" s="1"/>
  <c r="AK6" i="17"/>
  <c r="AC6" i="9"/>
  <c r="AI6" i="9"/>
  <c r="AL6" i="17"/>
  <c r="AM6" i="17"/>
  <c r="W6" i="17"/>
  <c r="Z5" i="16"/>
  <c r="AG5" i="16"/>
  <c r="AC5" i="16"/>
  <c r="AE5" i="16"/>
  <c r="AF5" i="16"/>
  <c r="Z5" i="9"/>
  <c r="AG5" i="9"/>
  <c r="AC5" i="9"/>
  <c r="AZ5" i="9"/>
  <c r="Z5" i="17"/>
  <c r="AC5" i="17"/>
  <c r="AI5" i="17"/>
  <c r="T17" i="14"/>
  <c r="AS61" i="13"/>
  <c r="U16" i="14"/>
  <c r="H21" i="5"/>
  <c r="H27" i="5"/>
  <c r="W11" i="14"/>
  <c r="AY49" i="13"/>
  <c r="L19" i="14"/>
  <c r="R65" i="13"/>
  <c r="K7" i="14"/>
  <c r="P41" i="13"/>
  <c r="U11" i="14"/>
  <c r="AU49" i="13"/>
  <c r="M13" i="14"/>
  <c r="T53" i="13"/>
  <c r="V2" i="14"/>
  <c r="L24" i="14"/>
  <c r="M24" i="14"/>
  <c r="M25" i="14"/>
  <c r="T77" i="13"/>
  <c r="M6" i="14"/>
  <c r="N6" i="14"/>
  <c r="L7" i="14"/>
  <c r="R41" i="13"/>
  <c r="T21" i="14"/>
  <c r="AS69" i="13"/>
  <c r="U20" i="14"/>
  <c r="V20" i="14"/>
  <c r="V9" i="14"/>
  <c r="AW45" i="13"/>
  <c r="V4" i="14"/>
  <c r="W4" i="14"/>
  <c r="V12" i="14"/>
  <c r="V13" i="14"/>
  <c r="AW53" i="13"/>
  <c r="M36" i="14"/>
  <c r="M37" i="14"/>
  <c r="T101" i="13"/>
  <c r="M22" i="14"/>
  <c r="N22" i="14"/>
  <c r="M26" i="14"/>
  <c r="N26" i="14"/>
  <c r="O26" i="14"/>
  <c r="N32" i="14"/>
  <c r="N33" i="14"/>
  <c r="V93" i="13"/>
  <c r="L37" i="14"/>
  <c r="R101" i="13"/>
  <c r="L33" i="14"/>
  <c r="R93" i="13"/>
  <c r="Y22" i="14"/>
  <c r="Y23" i="14"/>
  <c r="BC73" i="13"/>
  <c r="P18" i="14"/>
  <c r="P19" i="14"/>
  <c r="Z65" i="13"/>
  <c r="K40" i="14"/>
  <c r="L40" i="14"/>
  <c r="M40" i="14"/>
  <c r="M41" i="14"/>
  <c r="T109" i="13"/>
  <c r="J41" i="14"/>
  <c r="N109" i="13"/>
  <c r="M7" i="14"/>
  <c r="T41" i="13"/>
  <c r="L34" i="14"/>
  <c r="M11" i="14"/>
  <c r="T49" i="13"/>
  <c r="I4" i="14"/>
  <c r="I5" i="14"/>
  <c r="L37" i="13"/>
  <c r="J4" i="14"/>
  <c r="C8" i="14"/>
  <c r="L3" i="14"/>
  <c r="R33" i="13"/>
  <c r="N10" i="14"/>
  <c r="O10" i="14"/>
  <c r="J17" i="14"/>
  <c r="N61" i="13"/>
  <c r="Y24" i="14"/>
  <c r="Y25" i="14"/>
  <c r="BC77" i="13"/>
  <c r="O19" i="14"/>
  <c r="X65" i="13"/>
  <c r="W23" i="14"/>
  <c r="AY73" i="13"/>
  <c r="T30" i="14"/>
  <c r="S30" i="14"/>
  <c r="S31" i="14"/>
  <c r="AQ89" i="13"/>
  <c r="L11" i="14"/>
  <c r="R49" i="13"/>
  <c r="K39" i="14"/>
  <c r="P105" i="13"/>
  <c r="M2" i="14"/>
  <c r="M3" i="14"/>
  <c r="T33" i="13"/>
  <c r="X23" i="14"/>
  <c r="BA73" i="13"/>
  <c r="L28" i="14"/>
  <c r="L29" i="14"/>
  <c r="R85" i="13"/>
  <c r="T15" i="14"/>
  <c r="AS57" i="13"/>
  <c r="N12" i="14"/>
  <c r="N13" i="14"/>
  <c r="V53" i="13"/>
  <c r="U13" i="14"/>
  <c r="AU53" i="13"/>
  <c r="N19" i="14"/>
  <c r="V65" i="13"/>
  <c r="L30" i="14"/>
  <c r="M30" i="14"/>
  <c r="M31" i="14"/>
  <c r="T89" i="13"/>
  <c r="U14" i="14"/>
  <c r="K37" i="14"/>
  <c r="P101" i="13"/>
  <c r="L38" i="14"/>
  <c r="L39" i="14"/>
  <c r="R105" i="13"/>
  <c r="K35" i="14"/>
  <c r="P97" i="13"/>
  <c r="J35" i="14"/>
  <c r="N97" i="13"/>
  <c r="L35" i="14"/>
  <c r="R97" i="13"/>
  <c r="W7" i="14"/>
  <c r="AY41" i="13"/>
  <c r="X28" i="14"/>
  <c r="M23" i="14"/>
  <c r="T73" i="13"/>
  <c r="K16" i="14"/>
  <c r="Y10" i="14"/>
  <c r="Z10" i="14"/>
  <c r="Z26" i="14"/>
  <c r="Z27" i="14"/>
  <c r="BE81" i="13"/>
  <c r="W2" i="14"/>
  <c r="W3" i="14"/>
  <c r="AY33" i="13"/>
  <c r="J31" i="14"/>
  <c r="N89" i="13"/>
  <c r="K31" i="14"/>
  <c r="P89" i="13"/>
  <c r="X6" i="14"/>
  <c r="X7" i="14"/>
  <c r="BA41" i="13"/>
  <c r="V3" i="14"/>
  <c r="AW33" i="13"/>
  <c r="P10" i="14"/>
  <c r="P11" i="14"/>
  <c r="Z49" i="13"/>
  <c r="W8" i="14"/>
  <c r="X8" i="14"/>
  <c r="U9" i="14"/>
  <c r="AU45" i="13"/>
  <c r="K3" i="14"/>
  <c r="P33" i="13"/>
  <c r="BE26" i="17"/>
  <c r="BE26" i="16"/>
  <c r="EQ34" i="20"/>
  <c r="BE11" i="9"/>
  <c r="BG11" i="9"/>
  <c r="BE18" i="9"/>
  <c r="BH18" i="9" s="1"/>
  <c r="BE18" i="16"/>
  <c r="BG18" i="17"/>
  <c r="BJ18" i="17" s="1"/>
  <c r="FA34" i="20"/>
  <c r="FD34" i="20"/>
  <c r="EZ34" i="20"/>
  <c r="EQ26" i="20"/>
  <c r="FA26" i="20"/>
  <c r="DT29" i="20"/>
  <c r="DU29" i="20" s="1"/>
  <c r="BH18" i="17"/>
  <c r="DT20" i="20"/>
  <c r="CS20" i="20"/>
  <c r="CT20" i="20" s="1"/>
  <c r="CU20" i="20" s="1"/>
  <c r="FE33" i="20"/>
  <c r="AD24" i="20"/>
  <c r="AB24" i="20"/>
  <c r="AF24" i="20"/>
  <c r="BE11" i="17"/>
  <c r="FB33" i="20"/>
  <c r="FD33" i="20"/>
  <c r="CS40" i="20"/>
  <c r="CT40" i="20" s="1"/>
  <c r="CU40" i="20"/>
  <c r="FA33" i="20"/>
  <c r="EQ33" i="20"/>
  <c r="CS32" i="20"/>
  <c r="CT32" i="20" s="1"/>
  <c r="CU32" i="20" s="1"/>
  <c r="DT32" i="20"/>
  <c r="FE26" i="20"/>
  <c r="EZ26" i="20"/>
  <c r="CS33" i="20"/>
  <c r="CT33" i="20" s="1"/>
  <c r="CU33" i="20" s="1"/>
  <c r="BE23" i="9"/>
  <c r="DT25" i="20"/>
  <c r="EA33" i="20"/>
  <c r="EF33" i="20"/>
  <c r="DU33" i="20"/>
  <c r="AE31" i="20"/>
  <c r="AF31" i="20"/>
  <c r="AD31" i="20"/>
  <c r="AB31" i="20" s="1"/>
  <c r="EF27" i="20"/>
  <c r="AD40" i="20"/>
  <c r="AB40" i="20" s="1"/>
  <c r="AF40" i="20"/>
  <c r="AE40" i="20"/>
  <c r="AF34" i="20"/>
  <c r="AD34" i="20"/>
  <c r="AB34" i="20"/>
  <c r="AE34" i="20"/>
  <c r="FB25" i="20"/>
  <c r="EZ25" i="20"/>
  <c r="FA25" i="20"/>
  <c r="FE25" i="20"/>
  <c r="EQ25" i="20"/>
  <c r="FD25" i="20"/>
  <c r="FA36" i="20"/>
  <c r="FD36" i="20"/>
  <c r="EZ36" i="20"/>
  <c r="FB36" i="20"/>
  <c r="EQ36" i="20"/>
  <c r="FE36" i="20"/>
  <c r="AF25" i="20"/>
  <c r="AD25" i="20"/>
  <c r="AB25" i="20" s="1"/>
  <c r="AE25" i="20"/>
  <c r="CS30" i="20"/>
  <c r="CT30" i="20" s="1"/>
  <c r="CU30" i="20" s="1"/>
  <c r="DT27" i="20"/>
  <c r="EA27" i="20"/>
  <c r="CS27" i="20"/>
  <c r="CT27" i="20"/>
  <c r="CU27" i="20"/>
  <c r="FE31" i="20"/>
  <c r="FA31" i="20"/>
  <c r="EZ31" i="20"/>
  <c r="FD31" i="20"/>
  <c r="FB31" i="20"/>
  <c r="EQ31" i="20"/>
  <c r="FA30" i="20"/>
  <c r="FD30" i="20"/>
  <c r="EZ30" i="20"/>
  <c r="FE30" i="20"/>
  <c r="EQ30" i="20"/>
  <c r="FB30" i="20"/>
  <c r="AF22" i="20"/>
  <c r="AD22" i="20"/>
  <c r="AE22" i="20"/>
  <c r="FD32" i="20"/>
  <c r="FB32" i="20"/>
  <c r="FE32" i="20"/>
  <c r="EZ32" i="20"/>
  <c r="FA32" i="20"/>
  <c r="EQ32" i="20"/>
  <c r="EF35" i="20"/>
  <c r="EZ24" i="20"/>
  <c r="FB24" i="20"/>
  <c r="FD24" i="20"/>
  <c r="EQ24" i="20"/>
  <c r="FE24" i="20"/>
  <c r="FA24" i="20"/>
  <c r="BE17" i="17"/>
  <c r="BE17" i="16"/>
  <c r="BE17" i="9"/>
  <c r="BE10" i="17"/>
  <c r="BE10" i="9"/>
  <c r="BE10" i="16"/>
  <c r="FA22" i="20"/>
  <c r="FB22" i="20"/>
  <c r="FE22" i="20"/>
  <c r="FD22" i="20"/>
  <c r="EQ22" i="20"/>
  <c r="EZ22" i="20"/>
  <c r="AE29" i="20"/>
  <c r="AF29" i="20"/>
  <c r="AD29" i="20"/>
  <c r="AB29" i="20"/>
  <c r="FD28" i="20"/>
  <c r="FB28" i="20"/>
  <c r="EQ28" i="20"/>
  <c r="FE28" i="20"/>
  <c r="FA28" i="20"/>
  <c r="EZ28" i="20"/>
  <c r="AD23" i="20"/>
  <c r="AF23" i="20"/>
  <c r="AE23" i="20"/>
  <c r="BE24" i="9"/>
  <c r="BH24" i="9"/>
  <c r="BE24" i="17"/>
  <c r="BG24" i="17" s="1"/>
  <c r="BJ24" i="17" s="1"/>
  <c r="BE24" i="16"/>
  <c r="BH24" i="16" s="1"/>
  <c r="EA29" i="20"/>
  <c r="BE14" i="9"/>
  <c r="BG14" i="9"/>
  <c r="BE14" i="16"/>
  <c r="BH14" i="16" s="1"/>
  <c r="BE14" i="17"/>
  <c r="BE25" i="17"/>
  <c r="BE25" i="16"/>
  <c r="BE25" i="9"/>
  <c r="BE13" i="16"/>
  <c r="BE13" i="9"/>
  <c r="BE13" i="17"/>
  <c r="BE21" i="17"/>
  <c r="BE21" i="9"/>
  <c r="BE21" i="16"/>
  <c r="BH11" i="16"/>
  <c r="BH11" i="9"/>
  <c r="BE27" i="16"/>
  <c r="BE27" i="17"/>
  <c r="BE27" i="9"/>
  <c r="BG24" i="9"/>
  <c r="BG18" i="9"/>
  <c r="S20" i="8"/>
  <c r="BE19" i="16" s="1"/>
  <c r="R5" i="3"/>
  <c r="AC5" i="3"/>
  <c r="AM5" i="16"/>
  <c r="BA52" i="15"/>
  <c r="Q49" i="15"/>
  <c r="BC7" i="17"/>
  <c r="AO5" i="9"/>
  <c r="AH5" i="16"/>
  <c r="AZ5" i="16"/>
  <c r="V8" i="3"/>
  <c r="Z8" i="3"/>
  <c r="AG8" i="3" s="1"/>
  <c r="AU8" i="3" s="1"/>
  <c r="V21" i="14"/>
  <c r="AW69" i="13"/>
  <c r="V19" i="14"/>
  <c r="AW65" i="13"/>
  <c r="L25" i="14"/>
  <c r="R77" i="13"/>
  <c r="M27" i="14"/>
  <c r="T81" i="13"/>
  <c r="W6" i="16"/>
  <c r="AA6" i="16" s="1"/>
  <c r="BF23" i="20"/>
  <c r="W10" i="8"/>
  <c r="R10" i="12"/>
  <c r="AW30" i="6" s="1"/>
  <c r="BX23" i="20"/>
  <c r="Y9" i="3"/>
  <c r="AH9" i="17"/>
  <c r="AE9" i="17"/>
  <c r="AK9" i="17"/>
  <c r="AN9" i="17"/>
  <c r="AP9" i="17"/>
  <c r="BL9" i="17" s="1"/>
  <c r="AL9" i="17"/>
  <c r="AM9" i="17"/>
  <c r="W9" i="17"/>
  <c r="AA9" i="17"/>
  <c r="AF9" i="17"/>
  <c r="AZ9" i="17"/>
  <c r="BW23" i="20"/>
  <c r="AS23" i="20"/>
  <c r="V9" i="3"/>
  <c r="AC9" i="3"/>
  <c r="T10" i="8"/>
  <c r="P10" i="12"/>
  <c r="N10" i="12"/>
  <c r="AP52" i="15"/>
  <c r="AW52" i="15"/>
  <c r="BB30" i="6"/>
  <c r="Z9" i="3"/>
  <c r="AA9" i="3" s="1"/>
  <c r="AE9" i="3"/>
  <c r="W9" i="16"/>
  <c r="AA9" i="16" s="1"/>
  <c r="AH9" i="16"/>
  <c r="AM9" i="16"/>
  <c r="AZ9" i="16"/>
  <c r="AE9" i="16"/>
  <c r="AF9" i="16"/>
  <c r="AL9" i="16"/>
  <c r="AB23" i="20"/>
  <c r="M10" i="8"/>
  <c r="K10" i="12"/>
  <c r="AI9" i="9"/>
  <c r="AC9" i="9"/>
  <c r="AS9" i="9"/>
  <c r="AW9" i="9"/>
  <c r="Z8" i="17"/>
  <c r="AA8" i="17" s="1"/>
  <c r="AE8" i="3"/>
  <c r="BF22" i="20"/>
  <c r="W9" i="8"/>
  <c r="R9" i="12"/>
  <c r="AW29" i="6" s="1"/>
  <c r="AS8" i="16"/>
  <c r="AW8" i="16" s="1"/>
  <c r="AI8" i="16"/>
  <c r="AZ8" i="9"/>
  <c r="AM8" i="9"/>
  <c r="AS22" i="20"/>
  <c r="BW22" i="20"/>
  <c r="AH8" i="9"/>
  <c r="AE8" i="9"/>
  <c r="AF8" i="9"/>
  <c r="BB29" i="6"/>
  <c r="AW49" i="15"/>
  <c r="AZ8" i="16"/>
  <c r="AH8" i="16"/>
  <c r="AE8" i="16"/>
  <c r="AF8" i="16"/>
  <c r="W8" i="16"/>
  <c r="AA8" i="16"/>
  <c r="AM8" i="16"/>
  <c r="AL8" i="9"/>
  <c r="T9" i="8"/>
  <c r="P9" i="12"/>
  <c r="AP29" i="6" s="1"/>
  <c r="AW8" i="3" s="1"/>
  <c r="AY8" i="3" s="1"/>
  <c r="BA8" i="3" s="1"/>
  <c r="N9" i="12"/>
  <c r="AS8" i="3"/>
  <c r="AD8" i="3"/>
  <c r="S8" i="3"/>
  <c r="W8" i="3" s="1"/>
  <c r="AH8" i="3"/>
  <c r="AB22" i="20"/>
  <c r="M9" i="8"/>
  <c r="K9" i="12"/>
  <c r="AH8" i="17"/>
  <c r="W8" i="17"/>
  <c r="AZ8" i="17"/>
  <c r="AM8" i="17"/>
  <c r="AE8" i="17"/>
  <c r="AF8" i="17"/>
  <c r="Z7" i="9"/>
  <c r="AN7" i="9"/>
  <c r="AP7" i="9"/>
  <c r="BL7" i="9"/>
  <c r="R7" i="3"/>
  <c r="AC7" i="3"/>
  <c r="U7" i="3"/>
  <c r="T7" i="3"/>
  <c r="Z7" i="3"/>
  <c r="M8" i="8"/>
  <c r="K8" i="12"/>
  <c r="AB28" i="6" s="1"/>
  <c r="BB7" i="17"/>
  <c r="W7" i="9"/>
  <c r="AH7" i="9"/>
  <c r="AL7" i="9"/>
  <c r="AK7" i="9"/>
  <c r="AM7" i="9"/>
  <c r="AE7" i="9"/>
  <c r="AF7" i="9"/>
  <c r="AZ7" i="9"/>
  <c r="AL7" i="16"/>
  <c r="BC7" i="16" s="1"/>
  <c r="AK7" i="16"/>
  <c r="BB7" i="16" s="1"/>
  <c r="AN7" i="16"/>
  <c r="AP7" i="16"/>
  <c r="BL7" i="16" s="1"/>
  <c r="DI20" i="20"/>
  <c r="BO20" i="20"/>
  <c r="BR20" i="20"/>
  <c r="T7" i="12" s="1"/>
  <c r="BA43" i="15" s="1"/>
  <c r="BK20" i="20"/>
  <c r="X7" i="8"/>
  <c r="S7" i="12"/>
  <c r="BY20" i="20"/>
  <c r="BV20" i="20"/>
  <c r="BU20" i="20" s="1"/>
  <c r="AL20" i="20"/>
  <c r="Q7" i="8"/>
  <c r="BC6" i="17"/>
  <c r="V6" i="3"/>
  <c r="AC6" i="3"/>
  <c r="AA6" i="17"/>
  <c r="AE6" i="3"/>
  <c r="Y6" i="3"/>
  <c r="AI6" i="3" s="1"/>
  <c r="W6" i="9"/>
  <c r="AA6" i="9" s="1"/>
  <c r="BB6" i="17"/>
  <c r="AH6" i="9"/>
  <c r="AZ6" i="9"/>
  <c r="AE6" i="9"/>
  <c r="AF6" i="9"/>
  <c r="AL6" i="9"/>
  <c r="AN6" i="9"/>
  <c r="AP6" i="9"/>
  <c r="BL6" i="9" s="1"/>
  <c r="AK6" i="9"/>
  <c r="BB6" i="9"/>
  <c r="P7" i="8" s="1"/>
  <c r="S7" i="8" s="1"/>
  <c r="AM6" i="9"/>
  <c r="AZ6" i="16"/>
  <c r="AH6" i="16"/>
  <c r="AL6" i="16"/>
  <c r="AM6" i="16"/>
  <c r="AN6" i="16"/>
  <c r="AP6" i="16"/>
  <c r="BL6" i="16"/>
  <c r="AE6" i="16"/>
  <c r="AF6" i="16"/>
  <c r="AK6" i="16"/>
  <c r="M7" i="8"/>
  <c r="K7" i="12"/>
  <c r="DF19" i="20"/>
  <c r="DG19" i="20" s="1"/>
  <c r="DH19" i="20"/>
  <c r="DI19" i="20"/>
  <c r="T5" i="3"/>
  <c r="Z5" i="3"/>
  <c r="AH5" i="9"/>
  <c r="AL5" i="9"/>
  <c r="BC5" i="9" s="1"/>
  <c r="AK5" i="9"/>
  <c r="BB5" i="9" s="1"/>
  <c r="P6" i="8" s="1"/>
  <c r="AN5" i="9"/>
  <c r="AP5" i="9"/>
  <c r="BL5" i="9"/>
  <c r="BO19" i="20"/>
  <c r="BR19" i="20"/>
  <c r="T6" i="12" s="1"/>
  <c r="BY19" i="20"/>
  <c r="W5" i="9"/>
  <c r="AA5" i="9" s="1"/>
  <c r="AE5" i="9"/>
  <c r="AF5" i="9"/>
  <c r="AM5" i="9"/>
  <c r="AF33" i="9"/>
  <c r="W5" i="16"/>
  <c r="AA5" i="16" s="1"/>
  <c r="AL5" i="16"/>
  <c r="BC5" i="16" s="1"/>
  <c r="AK5" i="16"/>
  <c r="M6" i="8"/>
  <c r="K6" i="12"/>
  <c r="AH5" i="17"/>
  <c r="W5" i="17"/>
  <c r="AA5" i="17" s="1"/>
  <c r="AZ5" i="17"/>
  <c r="BC5" i="17" s="1"/>
  <c r="AO5" i="17"/>
  <c r="AQ5" i="17"/>
  <c r="AF33" i="17"/>
  <c r="AN5" i="17"/>
  <c r="AP5" i="17"/>
  <c r="BL5" i="17" s="1"/>
  <c r="AL5" i="17"/>
  <c r="AE5" i="17"/>
  <c r="AF5" i="17"/>
  <c r="AK5" i="17"/>
  <c r="AM5" i="17"/>
  <c r="U17" i="14"/>
  <c r="AU61" i="13"/>
  <c r="V16" i="14"/>
  <c r="N2" i="14"/>
  <c r="O2" i="14"/>
  <c r="K41" i="14"/>
  <c r="P109" i="13"/>
  <c r="V5" i="14"/>
  <c r="AW37" i="13"/>
  <c r="O12" i="14"/>
  <c r="P12" i="14"/>
  <c r="P13" i="14"/>
  <c r="Z53" i="13"/>
  <c r="X4" i="14"/>
  <c r="Y4" i="14"/>
  <c r="Z4" i="14"/>
  <c r="W5" i="14"/>
  <c r="AY37" i="13"/>
  <c r="X18" i="14"/>
  <c r="X19" i="14"/>
  <c r="BA65" i="13"/>
  <c r="N36" i="14"/>
  <c r="N37" i="14"/>
  <c r="V101" i="13"/>
  <c r="N7" i="14"/>
  <c r="V41" i="13"/>
  <c r="O6" i="14"/>
  <c r="O32" i="14"/>
  <c r="P32" i="14"/>
  <c r="W20" i="14"/>
  <c r="U21" i="14"/>
  <c r="AU69" i="13"/>
  <c r="Z22" i="14"/>
  <c r="Z23" i="14"/>
  <c r="BE73" i="13"/>
  <c r="M28" i="14"/>
  <c r="N28" i="14"/>
  <c r="M34" i="14"/>
  <c r="N40" i="14"/>
  <c r="N41" i="14"/>
  <c r="V109" i="13"/>
  <c r="L41" i="14"/>
  <c r="R109" i="13"/>
  <c r="X2" i="14"/>
  <c r="Y2" i="14"/>
  <c r="L31" i="14"/>
  <c r="R89" i="13"/>
  <c r="O7" i="14"/>
  <c r="X41" i="13"/>
  <c r="P6" i="14"/>
  <c r="P7" i="14"/>
  <c r="Z41" i="13"/>
  <c r="W12" i="14"/>
  <c r="N3" i="14"/>
  <c r="V33" i="13"/>
  <c r="N24" i="14"/>
  <c r="N25" i="14"/>
  <c r="V77" i="13"/>
  <c r="W9" i="14"/>
  <c r="AY45" i="13"/>
  <c r="M38" i="14"/>
  <c r="Z24" i="14"/>
  <c r="Z25" i="14"/>
  <c r="BE77" i="13"/>
  <c r="V14" i="14"/>
  <c r="V15" i="14"/>
  <c r="AW57" i="13"/>
  <c r="T31" i="14"/>
  <c r="AS89" i="13"/>
  <c r="J5" i="14"/>
  <c r="N37" i="13"/>
  <c r="L16" i="14"/>
  <c r="L17" i="14"/>
  <c r="R61" i="13"/>
  <c r="X29" i="14"/>
  <c r="BA85" i="13"/>
  <c r="Z11" i="14"/>
  <c r="BE49" i="13"/>
  <c r="U15" i="14"/>
  <c r="AU57" i="13"/>
  <c r="Y11" i="14"/>
  <c r="BC49" i="13"/>
  <c r="C14" i="14"/>
  <c r="I8" i="14"/>
  <c r="I9" i="14"/>
  <c r="L45" i="13"/>
  <c r="J8" i="14"/>
  <c r="K4" i="14"/>
  <c r="N30" i="14"/>
  <c r="N31" i="14"/>
  <c r="V89" i="13"/>
  <c r="N11" i="14"/>
  <c r="V49" i="13"/>
  <c r="O11" i="14"/>
  <c r="X49" i="13"/>
  <c r="X9" i="14"/>
  <c r="BA45" i="13"/>
  <c r="N23" i="14"/>
  <c r="V73" i="13"/>
  <c r="O22" i="14"/>
  <c r="Y6" i="14"/>
  <c r="Y7" i="14"/>
  <c r="BC41" i="13"/>
  <c r="Y8" i="14"/>
  <c r="Y9" i="14"/>
  <c r="BC45" i="13"/>
  <c r="U30" i="14"/>
  <c r="P26" i="14"/>
  <c r="P27" i="14"/>
  <c r="Z81" i="13"/>
  <c r="N27" i="14"/>
  <c r="V81" i="13"/>
  <c r="K17" i="14"/>
  <c r="P61" i="13"/>
  <c r="O27" i="14"/>
  <c r="X81" i="13"/>
  <c r="Y28" i="14"/>
  <c r="Z28" i="14"/>
  <c r="BH14" i="9"/>
  <c r="BH24" i="17"/>
  <c r="BG24" i="16"/>
  <c r="BJ24" i="16" s="1"/>
  <c r="BG14" i="16"/>
  <c r="BJ14" i="16"/>
  <c r="BG23" i="9"/>
  <c r="V24" i="8" s="1"/>
  <c r="BH23" i="9"/>
  <c r="EB27" i="20"/>
  <c r="EC27" i="20"/>
  <c r="BG17" i="9"/>
  <c r="BG17" i="17"/>
  <c r="BJ17" i="17"/>
  <c r="DU27" i="20"/>
  <c r="BH10" i="16"/>
  <c r="BG17" i="16"/>
  <c r="BJ17" i="16" s="1"/>
  <c r="BH17" i="16"/>
  <c r="ED33" i="20"/>
  <c r="EI33" i="20"/>
  <c r="DV33" i="20"/>
  <c r="BH10" i="9"/>
  <c r="BG10" i="9"/>
  <c r="DU30" i="20"/>
  <c r="EA30" i="20"/>
  <c r="EC33" i="20"/>
  <c r="EB33" i="20"/>
  <c r="BH13" i="9"/>
  <c r="BG13" i="9"/>
  <c r="BJ13" i="9" s="1"/>
  <c r="BG13" i="16"/>
  <c r="BJ13" i="16"/>
  <c r="BH13" i="16"/>
  <c r="BG25" i="9"/>
  <c r="BH25" i="9"/>
  <c r="BJ14" i="9"/>
  <c r="V15" i="8"/>
  <c r="BG13" i="17"/>
  <c r="BJ13" i="17"/>
  <c r="BG25" i="17"/>
  <c r="BJ25" i="17" s="1"/>
  <c r="EC29" i="20"/>
  <c r="EB29" i="20"/>
  <c r="V25" i="8"/>
  <c r="BJ24" i="9"/>
  <c r="BG27" i="9"/>
  <c r="V12" i="8"/>
  <c r="BJ11" i="9"/>
  <c r="BG21" i="16"/>
  <c r="BJ21" i="16"/>
  <c r="BH21" i="16"/>
  <c r="BH27" i="17"/>
  <c r="BG27" i="17"/>
  <c r="BJ27" i="17" s="1"/>
  <c r="BG21" i="9"/>
  <c r="BH21" i="9"/>
  <c r="V19" i="8"/>
  <c r="BJ18" i="9"/>
  <c r="BE19" i="9"/>
  <c r="BE19" i="17"/>
  <c r="AA8" i="3"/>
  <c r="AB8" i="3"/>
  <c r="AI8" i="3"/>
  <c r="AJ8" i="3"/>
  <c r="AO5" i="16"/>
  <c r="AQ5" i="16"/>
  <c r="BB5" i="16"/>
  <c r="AN5" i="16"/>
  <c r="AP5" i="16"/>
  <c r="BL5" i="16"/>
  <c r="AA7" i="9"/>
  <c r="BB5" i="17"/>
  <c r="AL8" i="17"/>
  <c r="BC8" i="17"/>
  <c r="AK8" i="16"/>
  <c r="AK9" i="16"/>
  <c r="AK8" i="9"/>
  <c r="BB8" i="9" s="1"/>
  <c r="AN8" i="9"/>
  <c r="AP8" i="9"/>
  <c r="BL8" i="9" s="1"/>
  <c r="AK8" i="17"/>
  <c r="AN8" i="17"/>
  <c r="AP8" i="17"/>
  <c r="BL8" i="17"/>
  <c r="AL8" i="16"/>
  <c r="BC8" i="16"/>
  <c r="AS9" i="3"/>
  <c r="AD9" i="3"/>
  <c r="AH52" i="15"/>
  <c r="AP30" i="6"/>
  <c r="AW9" i="3" s="1"/>
  <c r="AY9" i="3" s="1"/>
  <c r="BA9" i="3" s="1"/>
  <c r="Y52" i="15"/>
  <c r="AI30" i="6"/>
  <c r="BC9" i="17"/>
  <c r="BB9" i="17"/>
  <c r="BC9" i="16"/>
  <c r="AG9" i="3"/>
  <c r="AI9" i="3"/>
  <c r="AJ9" i="3"/>
  <c r="BC9" i="3" s="1"/>
  <c r="S9" i="3"/>
  <c r="W9" i="3"/>
  <c r="AB9" i="3"/>
  <c r="AH9" i="3"/>
  <c r="BB9" i="16"/>
  <c r="AN9" i="16"/>
  <c r="AP9" i="16"/>
  <c r="BL9" i="16"/>
  <c r="T52" i="15"/>
  <c r="AB30" i="6"/>
  <c r="W9" i="9"/>
  <c r="AA9" i="9" s="1"/>
  <c r="AH9" i="9"/>
  <c r="AZ9" i="9"/>
  <c r="AE9" i="9"/>
  <c r="AF9" i="9"/>
  <c r="AM9" i="9"/>
  <c r="AL9" i="9"/>
  <c r="BC8" i="9"/>
  <c r="AI29" i="6"/>
  <c r="Y49" i="15"/>
  <c r="AH49" i="15"/>
  <c r="T49" i="15"/>
  <c r="AB29" i="6"/>
  <c r="BV21" i="20"/>
  <c r="BU21" i="20"/>
  <c r="AL21" i="20"/>
  <c r="Q8" i="8"/>
  <c r="BO21" i="20"/>
  <c r="BR21" i="20"/>
  <c r="T8" i="12" s="1"/>
  <c r="BA46" i="15" s="1"/>
  <c r="BY21" i="20"/>
  <c r="BK21" i="20"/>
  <c r="BK49" i="20" s="1"/>
  <c r="X8" i="8"/>
  <c r="S8" i="12"/>
  <c r="BB28" i="6" s="1"/>
  <c r="V7" i="3"/>
  <c r="BB7" i="9"/>
  <c r="P8" i="8"/>
  <c r="S8" i="8"/>
  <c r="BE7" i="16" s="1"/>
  <c r="BG7" i="16" s="1"/>
  <c r="Y7" i="3"/>
  <c r="AG7" i="3" s="1"/>
  <c r="AE7" i="3"/>
  <c r="BC7" i="9"/>
  <c r="T46" i="15"/>
  <c r="BW20" i="20"/>
  <c r="AS20" i="20"/>
  <c r="AW43" i="15"/>
  <c r="BB27" i="6"/>
  <c r="T7" i="8"/>
  <c r="P7" i="12"/>
  <c r="N7" i="12"/>
  <c r="BF27" i="6"/>
  <c r="AZ6" i="3" s="1"/>
  <c r="AA6" i="3"/>
  <c r="AG6" i="3"/>
  <c r="AH6" i="3"/>
  <c r="AJ6" i="3"/>
  <c r="S6" i="3"/>
  <c r="W6" i="3" s="1"/>
  <c r="AB6" i="3"/>
  <c r="AS6" i="3"/>
  <c r="BB6" i="16"/>
  <c r="BC6" i="16"/>
  <c r="BC6" i="9"/>
  <c r="AB27" i="6"/>
  <c r="T43" i="15"/>
  <c r="V5" i="3"/>
  <c r="AE5" i="3"/>
  <c r="Y5" i="3"/>
  <c r="AI5" i="3" s="1"/>
  <c r="BW19" i="20"/>
  <c r="AS19" i="20"/>
  <c r="AS49" i="20" s="1"/>
  <c r="BV19" i="20"/>
  <c r="BU19" i="20"/>
  <c r="BK19" i="20"/>
  <c r="X6" i="8"/>
  <c r="S6" i="8"/>
  <c r="BE5" i="9" s="1"/>
  <c r="BG5" i="9" s="1"/>
  <c r="AB26" i="6"/>
  <c r="T40" i="15"/>
  <c r="W16" i="14"/>
  <c r="X16" i="14"/>
  <c r="Y16" i="14"/>
  <c r="V17" i="14"/>
  <c r="AW61" i="13"/>
  <c r="Y18" i="14"/>
  <c r="Y19" i="14"/>
  <c r="BC65" i="13"/>
  <c r="Y5" i="14"/>
  <c r="BC37" i="13"/>
  <c r="Z5" i="14"/>
  <c r="BE37" i="13"/>
  <c r="O13" i="14"/>
  <c r="X53" i="13"/>
  <c r="O36" i="14"/>
  <c r="P36" i="14"/>
  <c r="X5" i="14"/>
  <c r="BA37" i="13"/>
  <c r="P33" i="14"/>
  <c r="Z93" i="13"/>
  <c r="O33" i="14"/>
  <c r="X93" i="13"/>
  <c r="O24" i="14"/>
  <c r="P24" i="14"/>
  <c r="P25" i="14"/>
  <c r="Z77" i="13"/>
  <c r="X20" i="14"/>
  <c r="X21" i="14"/>
  <c r="BA69" i="13"/>
  <c r="W21" i="14"/>
  <c r="AY69" i="13"/>
  <c r="Y3" i="14"/>
  <c r="BC33" i="13"/>
  <c r="O40" i="14"/>
  <c r="O41" i="14"/>
  <c r="X109" i="13"/>
  <c r="M16" i="14"/>
  <c r="N16" i="14"/>
  <c r="W13" i="14"/>
  <c r="AY53" i="13"/>
  <c r="X12" i="14"/>
  <c r="Y12" i="14"/>
  <c r="K8" i="14"/>
  <c r="X3" i="14"/>
  <c r="BA33" i="13"/>
  <c r="Z2" i="14"/>
  <c r="Z3" i="14"/>
  <c r="BE33" i="13"/>
  <c r="M29" i="14"/>
  <c r="T85" i="13"/>
  <c r="O28" i="14"/>
  <c r="O29" i="14"/>
  <c r="X85" i="13"/>
  <c r="N29" i="14"/>
  <c r="V85" i="13"/>
  <c r="N34" i="14"/>
  <c r="O34" i="14"/>
  <c r="M35" i="14"/>
  <c r="T97" i="13"/>
  <c r="W14" i="14"/>
  <c r="X14" i="14"/>
  <c r="O23" i="14"/>
  <c r="X73" i="13"/>
  <c r="L4" i="14"/>
  <c r="M4" i="14"/>
  <c r="J9" i="14"/>
  <c r="N45" i="13"/>
  <c r="O3" i="14"/>
  <c r="X33" i="13"/>
  <c r="Y29" i="14"/>
  <c r="BC85" i="13"/>
  <c r="Z8" i="14"/>
  <c r="Z9" i="14"/>
  <c r="BE45" i="13"/>
  <c r="J14" i="14"/>
  <c r="I14" i="14"/>
  <c r="I15" i="14"/>
  <c r="L57" i="13"/>
  <c r="V30" i="14"/>
  <c r="U31" i="14"/>
  <c r="AU89" i="13"/>
  <c r="M39" i="14"/>
  <c r="T105" i="13"/>
  <c r="N38" i="14"/>
  <c r="O30" i="14"/>
  <c r="P22" i="14"/>
  <c r="P23" i="14"/>
  <c r="Z73" i="13"/>
  <c r="P2" i="14"/>
  <c r="P3" i="14"/>
  <c r="Z33" i="13"/>
  <c r="Z6" i="14"/>
  <c r="Z7" i="14"/>
  <c r="BE41" i="13"/>
  <c r="Z29" i="14"/>
  <c r="BE85" i="13"/>
  <c r="K5" i="14"/>
  <c r="P37" i="13"/>
  <c r="BJ23" i="9"/>
  <c r="DV30" i="20"/>
  <c r="ED30" i="20"/>
  <c r="EI30" i="20" s="1"/>
  <c r="V18" i="8"/>
  <c r="BJ17" i="9"/>
  <c r="BJ10" i="9"/>
  <c r="V11" i="8"/>
  <c r="DV27" i="20"/>
  <c r="ED27" i="20"/>
  <c r="EI27" i="20" s="1"/>
  <c r="EC30" i="20"/>
  <c r="EB30" i="20"/>
  <c r="V14" i="8"/>
  <c r="BJ25" i="9"/>
  <c r="V26" i="8"/>
  <c r="BJ27" i="9"/>
  <c r="V28" i="8"/>
  <c r="BJ21" i="9"/>
  <c r="V22" i="8"/>
  <c r="BG19" i="9"/>
  <c r="V20" i="8" s="1"/>
  <c r="BH19" i="9"/>
  <c r="AL19" i="20"/>
  <c r="AL49" i="20" s="1"/>
  <c r="AF33" i="16"/>
  <c r="BB8" i="17"/>
  <c r="P9" i="8"/>
  <c r="S9" i="8" s="1"/>
  <c r="BE8" i="9" s="1"/>
  <c r="BH8" i="9" s="1"/>
  <c r="AU6" i="3"/>
  <c r="AK9" i="9"/>
  <c r="AU9" i="3"/>
  <c r="BB8" i="16"/>
  <c r="AN8" i="16"/>
  <c r="AP8" i="16"/>
  <c r="BL8" i="16" s="1"/>
  <c r="BC9" i="9"/>
  <c r="BF21" i="20"/>
  <c r="W8" i="8"/>
  <c r="R8" i="12"/>
  <c r="BX21" i="20"/>
  <c r="T8" i="8"/>
  <c r="P8" i="12"/>
  <c r="N8" i="12"/>
  <c r="Y46" i="15" s="1"/>
  <c r="BF28" i="6"/>
  <c r="AZ7" i="3" s="1"/>
  <c r="AW46" i="15"/>
  <c r="BW21" i="20"/>
  <c r="AS21" i="20"/>
  <c r="BE7" i="9"/>
  <c r="BH7" i="9"/>
  <c r="S7" i="3"/>
  <c r="W7" i="3" s="1"/>
  <c r="AD7" i="3"/>
  <c r="AS7" i="3"/>
  <c r="AI7" i="3"/>
  <c r="AJ7" i="3"/>
  <c r="AB7" i="3"/>
  <c r="AH7" i="3"/>
  <c r="BE7" i="17"/>
  <c r="BG7" i="17" s="1"/>
  <c r="BH7" i="17"/>
  <c r="BJ7" i="16"/>
  <c r="BH7" i="16"/>
  <c r="Y43" i="15"/>
  <c r="AI27" i="6"/>
  <c r="AP27" i="6"/>
  <c r="AW6" i="3"/>
  <c r="AH43" i="15"/>
  <c r="BX20" i="20"/>
  <c r="BF20" i="20"/>
  <c r="W7" i="8"/>
  <c r="R7" i="12"/>
  <c r="AW27" i="6" s="1"/>
  <c r="AJ5" i="3"/>
  <c r="AH5" i="3"/>
  <c r="AD5" i="3"/>
  <c r="S5" i="3"/>
  <c r="W5" i="3"/>
  <c r="AA5" i="3"/>
  <c r="AB5" i="3"/>
  <c r="AG5" i="3"/>
  <c r="Q6" i="8"/>
  <c r="T6" i="8" s="1"/>
  <c r="S6" i="12"/>
  <c r="S29" i="12" s="1"/>
  <c r="BB33" i="6" s="1"/>
  <c r="X29" i="8"/>
  <c r="AW61" i="15" s="1"/>
  <c r="BF19" i="20"/>
  <c r="BF49" i="20" s="1"/>
  <c r="BX19" i="20"/>
  <c r="BE5" i="17"/>
  <c r="BG5" i="17" s="1"/>
  <c r="BJ5" i="17" s="1"/>
  <c r="W17" i="14"/>
  <c r="AY61" i="13"/>
  <c r="X17" i="14"/>
  <c r="BA61" i="13"/>
  <c r="Z16" i="14"/>
  <c r="Z17" i="14"/>
  <c r="BE61" i="13"/>
  <c r="Y17" i="14"/>
  <c r="BC61" i="13"/>
  <c r="Z18" i="14"/>
  <c r="Z19" i="14"/>
  <c r="BE65" i="13"/>
  <c r="L5" i="14"/>
  <c r="R37" i="13"/>
  <c r="O37" i="14"/>
  <c r="X101" i="13"/>
  <c r="P37" i="14"/>
  <c r="Z101" i="13"/>
  <c r="P40" i="14"/>
  <c r="P41" i="14"/>
  <c r="Z109" i="13"/>
  <c r="M17" i="14"/>
  <c r="T61" i="13"/>
  <c r="Y20" i="14"/>
  <c r="Y21" i="14"/>
  <c r="BC69" i="13"/>
  <c r="O25" i="14"/>
  <c r="X77" i="13"/>
  <c r="O16" i="14"/>
  <c r="O17" i="14"/>
  <c r="X61" i="13"/>
  <c r="Z12" i="14"/>
  <c r="Z13" i="14"/>
  <c r="BE53" i="13"/>
  <c r="Y13" i="14"/>
  <c r="BC53" i="13"/>
  <c r="W15" i="14"/>
  <c r="AY57" i="13"/>
  <c r="K9" i="14"/>
  <c r="P45" i="13"/>
  <c r="X13" i="14"/>
  <c r="BA53" i="13"/>
  <c r="O38" i="14"/>
  <c r="P38" i="14"/>
  <c r="O35" i="14"/>
  <c r="X97" i="13"/>
  <c r="N35" i="14"/>
  <c r="V97" i="13"/>
  <c r="P34" i="14"/>
  <c r="P35" i="14"/>
  <c r="Z97" i="13"/>
  <c r="P28" i="14"/>
  <c r="P29" i="14"/>
  <c r="Z85" i="13"/>
  <c r="L8" i="14"/>
  <c r="N4" i="14"/>
  <c r="O4" i="14"/>
  <c r="P4" i="14"/>
  <c r="M5" i="14"/>
  <c r="T37" i="13"/>
  <c r="V31" i="14"/>
  <c r="AW89" i="13"/>
  <c r="X15" i="14"/>
  <c r="BA57" i="13"/>
  <c r="O31" i="14"/>
  <c r="X89" i="13"/>
  <c r="P30" i="14"/>
  <c r="P31" i="14"/>
  <c r="Z89" i="13"/>
  <c r="N39" i="14"/>
  <c r="V105" i="13"/>
  <c r="K14" i="14"/>
  <c r="L14" i="14"/>
  <c r="N17" i="14"/>
  <c r="V61" i="13"/>
  <c r="J15" i="14"/>
  <c r="N57" i="13"/>
  <c r="W30" i="14"/>
  <c r="W31" i="14"/>
  <c r="AY89" i="13"/>
  <c r="Y14" i="14"/>
  <c r="Z14" i="14"/>
  <c r="BJ19" i="9"/>
  <c r="BC7" i="3"/>
  <c r="AY6" i="3"/>
  <c r="BA6" i="3" s="1"/>
  <c r="AU7" i="3"/>
  <c r="BB9" i="9"/>
  <c r="P10" i="8"/>
  <c r="S10" i="8" s="1"/>
  <c r="AN9" i="9"/>
  <c r="AP9" i="9"/>
  <c r="BL9" i="9"/>
  <c r="BG7" i="9"/>
  <c r="V8" i="8" s="1"/>
  <c r="BJ7" i="17"/>
  <c r="AP28" i="6"/>
  <c r="AW7" i="3" s="1"/>
  <c r="AH46" i="15"/>
  <c r="AP46" i="15"/>
  <c r="AW28" i="6"/>
  <c r="BJ7" i="9"/>
  <c r="AP43" i="15"/>
  <c r="BB26" i="6"/>
  <c r="AW41" i="15"/>
  <c r="W6" i="8"/>
  <c r="Q29" i="8"/>
  <c r="Y61" i="15"/>
  <c r="N6" i="12"/>
  <c r="Y41" i="15" s="1"/>
  <c r="K15" i="14"/>
  <c r="P57" i="13"/>
  <c r="P16" i="14"/>
  <c r="P17" i="14"/>
  <c r="Z61" i="13"/>
  <c r="N5" i="14"/>
  <c r="V37" i="13"/>
  <c r="Z20" i="14"/>
  <c r="Z21" i="14"/>
  <c r="BE69" i="13"/>
  <c r="O39" i="14"/>
  <c r="X105" i="13"/>
  <c r="P39" i="14"/>
  <c r="Z105" i="13"/>
  <c r="M14" i="14"/>
  <c r="N14" i="14"/>
  <c r="L9" i="14"/>
  <c r="R45" i="13"/>
  <c r="M8" i="14"/>
  <c r="M9" i="14"/>
  <c r="T45" i="13"/>
  <c r="X30" i="14"/>
  <c r="P5" i="14"/>
  <c r="Z37" i="13"/>
  <c r="Y15" i="14"/>
  <c r="BC57" i="13"/>
  <c r="L15" i="14"/>
  <c r="R57" i="13"/>
  <c r="Z15" i="14"/>
  <c r="BE57" i="13"/>
  <c r="O5" i="14"/>
  <c r="X37" i="13"/>
  <c r="AY7" i="3"/>
  <c r="BA7" i="3" s="1"/>
  <c r="BE8" i="16"/>
  <c r="BG8" i="16" s="1"/>
  <c r="BJ8" i="16" s="1"/>
  <c r="BE8" i="17"/>
  <c r="BH8" i="17" s="1"/>
  <c r="M15" i="14"/>
  <c r="T57" i="13"/>
  <c r="N29" i="12"/>
  <c r="P29" i="12" s="1"/>
  <c r="AP33" i="6" s="1"/>
  <c r="AI26" i="6"/>
  <c r="R6" i="12"/>
  <c r="P6" i="12"/>
  <c r="AP26" i="6" s="1"/>
  <c r="AW5" i="3" s="1"/>
  <c r="AY5" i="3" s="1"/>
  <c r="BA5" i="3" s="1"/>
  <c r="T29" i="8"/>
  <c r="AH61" i="15" s="1"/>
  <c r="N8" i="14"/>
  <c r="N15" i="14"/>
  <c r="V57" i="13"/>
  <c r="O14" i="14"/>
  <c r="O15" i="14"/>
  <c r="X57" i="13"/>
  <c r="Y30" i="14"/>
  <c r="Y31" i="14"/>
  <c r="BC89" i="13"/>
  <c r="X31" i="14"/>
  <c r="BA89" i="13"/>
  <c r="BG8" i="9"/>
  <c r="BJ8" i="9" s="1"/>
  <c r="BG8" i="17"/>
  <c r="BJ8" i="17" s="1"/>
  <c r="AP41" i="15"/>
  <c r="AW26" i="6"/>
  <c r="P14" i="14"/>
  <c r="P15" i="14"/>
  <c r="Z57" i="13"/>
  <c r="N9" i="14"/>
  <c r="V45" i="13"/>
  <c r="O8" i="14"/>
  <c r="P8" i="14"/>
  <c r="Z30" i="14"/>
  <c r="Z31" i="14"/>
  <c r="BE89" i="13"/>
  <c r="O9" i="14"/>
  <c r="X45" i="13"/>
  <c r="P9" i="14"/>
  <c r="Z45" i="13"/>
  <c r="V6" i="8" l="1"/>
  <c r="BJ5" i="9"/>
  <c r="BE9" i="16"/>
  <c r="BE9" i="9"/>
  <c r="BE9" i="17"/>
  <c r="AI33" i="6"/>
  <c r="BH8" i="16"/>
  <c r="BE22" i="16"/>
  <c r="BE22" i="9"/>
  <c r="BE22" i="17"/>
  <c r="AH41" i="15"/>
  <c r="W29" i="8"/>
  <c r="ED29" i="20"/>
  <c r="EI29" i="20" s="1"/>
  <c r="DV29" i="20"/>
  <c r="BH5" i="9"/>
  <c r="AI28" i="6"/>
  <c r="BE5" i="16"/>
  <c r="BE6" i="16"/>
  <c r="BE6" i="17"/>
  <c r="BE6" i="9"/>
  <c r="V9" i="8"/>
  <c r="BH5" i="17"/>
  <c r="R29" i="12"/>
  <c r="AX33" i="6" s="1"/>
  <c r="BG19" i="16"/>
  <c r="BJ19" i="16" s="1"/>
  <c r="BA40" i="15"/>
  <c r="BF26" i="6"/>
  <c r="AZ5" i="3" s="1"/>
  <c r="BC5" i="3" s="1"/>
  <c r="BF29" i="6"/>
  <c r="AZ8" i="3" s="1"/>
  <c r="BC8" i="3" s="1"/>
  <c r="BA49" i="15"/>
  <c r="DT39" i="20"/>
  <c r="W49" i="15"/>
  <c r="AE29" i="6"/>
  <c r="AP49" i="15"/>
  <c r="AS5" i="3"/>
  <c r="AU5" i="3" s="1"/>
  <c r="AA7" i="3"/>
  <c r="AQ5" i="9"/>
  <c r="AD6" i="3"/>
  <c r="FB34" i="20"/>
  <c r="FE34" i="20"/>
  <c r="BG26" i="9"/>
  <c r="Q43" i="15"/>
  <c r="X27" i="6"/>
  <c r="EF24" i="20"/>
  <c r="BC13" i="17"/>
  <c r="BH13" i="17" s="1"/>
  <c r="BC25" i="16"/>
  <c r="BH25" i="16" s="1"/>
  <c r="BB25" i="16"/>
  <c r="BG25" i="16" s="1"/>
  <c r="BJ25" i="16" s="1"/>
  <c r="BA58" i="15"/>
  <c r="BF32" i="6"/>
  <c r="AZ11" i="3" s="1"/>
  <c r="BC11" i="3" s="1"/>
  <c r="BH26" i="17"/>
  <c r="BG26" i="17"/>
  <c r="BJ26" i="17" s="1"/>
  <c r="BC6" i="3"/>
  <c r="EA20" i="20"/>
  <c r="DU20" i="20"/>
  <c r="AD28" i="20"/>
  <c r="AB28" i="20" s="1"/>
  <c r="AF28" i="20"/>
  <c r="AE28" i="20"/>
  <c r="O41" i="5"/>
  <c r="F36" i="14"/>
  <c r="BE23" i="16"/>
  <c r="BE23" i="17"/>
  <c r="BC17" i="17"/>
  <c r="BH17" i="17" s="1"/>
  <c r="AM26" i="9"/>
  <c r="AL16" i="9"/>
  <c r="AL26" i="9"/>
  <c r="BC26" i="9" s="1"/>
  <c r="BH26" i="9" s="1"/>
  <c r="FC23" i="20"/>
  <c r="FJ26" i="20"/>
  <c r="CR35" i="20"/>
  <c r="DC39" i="20"/>
  <c r="FC20" i="20"/>
  <c r="DS25" i="20"/>
  <c r="CS21" i="20"/>
  <c r="CT21" i="20" s="1"/>
  <c r="CU21" i="20" s="1"/>
  <c r="AS16" i="9"/>
  <c r="AW16" i="9" s="1"/>
  <c r="AM23" i="16"/>
  <c r="DI30" i="20"/>
  <c r="DH30" i="20"/>
  <c r="AZ20" i="16"/>
  <c r="AH20" i="16"/>
  <c r="DI36" i="20"/>
  <c r="DH36" i="20"/>
  <c r="DM36" i="20"/>
  <c r="DH25" i="20"/>
  <c r="CZ25" i="20"/>
  <c r="BC22" i="16"/>
  <c r="Q46" i="15"/>
  <c r="AH22" i="17"/>
  <c r="AH10" i="3"/>
  <c r="AG10" i="3"/>
  <c r="AU10" i="3" s="1"/>
  <c r="AA10" i="3"/>
  <c r="AM21" i="17"/>
  <c r="AH21" i="17"/>
  <c r="AZ21" i="17"/>
  <c r="AE18" i="16"/>
  <c r="AM18" i="16"/>
  <c r="AZ18" i="16"/>
  <c r="AZ14" i="17"/>
  <c r="AL14" i="17"/>
  <c r="AN14" i="17"/>
  <c r="AE14" i="17"/>
  <c r="AM14" i="17"/>
  <c r="U26" i="9"/>
  <c r="Z26" i="9" s="1"/>
  <c r="AA26" i="9" s="1"/>
  <c r="AK21" i="17"/>
  <c r="AI10" i="3"/>
  <c r="CR34" i="20"/>
  <c r="CR41" i="20"/>
  <c r="DC27" i="20"/>
  <c r="DX24" i="20"/>
  <c r="AD11" i="3"/>
  <c r="AS11" i="3"/>
  <c r="AU11" i="3" s="1"/>
  <c r="AB11" i="3"/>
  <c r="DH32" i="20"/>
  <c r="DI32" i="20"/>
  <c r="DF32" i="20"/>
  <c r="DG32" i="20" s="1"/>
  <c r="AN26" i="9"/>
  <c r="AL21" i="17"/>
  <c r="AN18" i="16"/>
  <c r="AE26" i="9"/>
  <c r="DC37" i="20"/>
  <c r="CR38" i="20"/>
  <c r="FJ19" i="20"/>
  <c r="FJ33" i="20"/>
  <c r="DC35" i="20"/>
  <c r="FJ36" i="20"/>
  <c r="BA55" i="15"/>
  <c r="BC19" i="16"/>
  <c r="BH19" i="16" s="1"/>
  <c r="U13" i="17"/>
  <c r="Z13" i="17" s="1"/>
  <c r="AA13" i="17" s="1"/>
  <c r="V13" i="17"/>
  <c r="AE27" i="6"/>
  <c r="AE30" i="6"/>
  <c r="W52" i="15"/>
  <c r="Q40" i="15"/>
  <c r="AN20" i="9"/>
  <c r="AK20" i="9"/>
  <c r="BB20" i="9" s="1"/>
  <c r="P21" i="8" s="1"/>
  <c r="S21" i="8" s="1"/>
  <c r="AZ12" i="9"/>
  <c r="AH12" i="9"/>
  <c r="AK14" i="17"/>
  <c r="V22" i="16"/>
  <c r="AK22" i="16"/>
  <c r="BB22" i="16" s="1"/>
  <c r="FJ21" i="20"/>
  <c r="FJ30" i="20"/>
  <c r="FC41" i="20"/>
  <c r="FJ41" i="20"/>
  <c r="DC36" i="20"/>
  <c r="DT40" i="20"/>
  <c r="CR26" i="20"/>
  <c r="CS26" i="20" s="1"/>
  <c r="CS39" i="20"/>
  <c r="CT39" i="20" s="1"/>
  <c r="CU39" i="20" s="1"/>
  <c r="DS23" i="20"/>
  <c r="DC30" i="20"/>
  <c r="FC37" i="20"/>
  <c r="FC27" i="20"/>
  <c r="CR19" i="20"/>
  <c r="DT19" i="20" s="1"/>
  <c r="DX30" i="20"/>
  <c r="FC29" i="20"/>
  <c r="DT35" i="20"/>
  <c r="CU29" i="20"/>
  <c r="DX25" i="20"/>
  <c r="CS34" i="20"/>
  <c r="DS28" i="20"/>
  <c r="DC38" i="20"/>
  <c r="FJ38" i="20"/>
  <c r="DC32" i="20"/>
  <c r="DS36" i="20"/>
  <c r="DX21" i="20"/>
  <c r="FJ35" i="20"/>
  <c r="DX40" i="20"/>
  <c r="DT38" i="20"/>
  <c r="CR24" i="20"/>
  <c r="DX38" i="20"/>
  <c r="DT41" i="20"/>
  <c r="CR22" i="20"/>
  <c r="CS22" i="20" s="1"/>
  <c r="DS19" i="20"/>
  <c r="DS41" i="20"/>
  <c r="FJ39" i="20"/>
  <c r="DS40" i="20"/>
  <c r="CR31" i="20"/>
  <c r="CR28" i="20"/>
  <c r="DC41" i="20"/>
  <c r="DT24" i="20"/>
  <c r="DU24" i="20" s="1"/>
  <c r="DS32" i="20"/>
  <c r="FJ37" i="20"/>
  <c r="DI21" i="20"/>
  <c r="DH21" i="20"/>
  <c r="AL27" i="9"/>
  <c r="BC27" i="9" s="1"/>
  <c r="BH27" i="9" s="1"/>
  <c r="AM27" i="9"/>
  <c r="AM11" i="17"/>
  <c r="AZ11" i="17"/>
  <c r="AN19" i="16"/>
  <c r="AZ16" i="9"/>
  <c r="AE22" i="9"/>
  <c r="BC17" i="9"/>
  <c r="BH17" i="9" s="1"/>
  <c r="DX27" i="20"/>
  <c r="AH18" i="16"/>
  <c r="BC22" i="9"/>
  <c r="DM39" i="20"/>
  <c r="DI39" i="20"/>
  <c r="AS26" i="9"/>
  <c r="AW26" i="9" s="1"/>
  <c r="AK23" i="17"/>
  <c r="BB23" i="17" s="1"/>
  <c r="AL23" i="17"/>
  <c r="BC23" i="17" s="1"/>
  <c r="AK12" i="9"/>
  <c r="AS12" i="9"/>
  <c r="AW12" i="9" s="1"/>
  <c r="FJ20" i="20"/>
  <c r="FJ32" i="20"/>
  <c r="DS21" i="20"/>
  <c r="DX20" i="20"/>
  <c r="DS39" i="20"/>
  <c r="FC39" i="20"/>
  <c r="DC19" i="20"/>
  <c r="AL18" i="16"/>
  <c r="AE22" i="17"/>
  <c r="FC19" i="20"/>
  <c r="AK18" i="16"/>
  <c r="DC25" i="20"/>
  <c r="DX35" i="20"/>
  <c r="DC28" i="20"/>
  <c r="U11" i="9"/>
  <c r="Z11" i="9" s="1"/>
  <c r="AA11" i="9" s="1"/>
  <c r="DB21" i="20"/>
  <c r="DB23" i="20"/>
  <c r="AN11" i="16"/>
  <c r="AE11" i="16"/>
  <c r="AK11" i="16"/>
  <c r="BB11" i="16" s="1"/>
  <c r="BG11" i="16" s="1"/>
  <c r="BJ11" i="16" s="1"/>
  <c r="V11" i="16"/>
  <c r="AM10" i="17"/>
  <c r="AH10" i="17"/>
  <c r="AZ10" i="17"/>
  <c r="AE27" i="16"/>
  <c r="AN27" i="16"/>
  <c r="AZ27" i="16"/>
  <c r="AZ19" i="17"/>
  <c r="AE19" i="17"/>
  <c r="X32" i="6"/>
  <c r="Q58" i="15"/>
  <c r="AE16" i="9"/>
  <c r="AE23" i="16"/>
  <c r="AE21" i="17"/>
  <c r="FC38" i="20"/>
  <c r="CR36" i="20"/>
  <c r="FJ27" i="20"/>
  <c r="DX33" i="20"/>
  <c r="DX23" i="20"/>
  <c r="FC40" i="20"/>
  <c r="AM22" i="16"/>
  <c r="DC29" i="20"/>
  <c r="FC35" i="20"/>
  <c r="CR23" i="20"/>
  <c r="DC20" i="20"/>
  <c r="CS31" i="20"/>
  <c r="AM22" i="17"/>
  <c r="AK22" i="17"/>
  <c r="DF21" i="20"/>
  <c r="DG21" i="20" s="1"/>
  <c r="AE32" i="6"/>
  <c r="AZ22" i="17"/>
  <c r="Z10" i="17"/>
  <c r="AA10" i="17" s="1"/>
  <c r="U12" i="16"/>
  <c r="Z12" i="16" s="1"/>
  <c r="AA12" i="16" s="1"/>
  <c r="Z18" i="17"/>
  <c r="AA18" i="17" s="1"/>
  <c r="AZ26" i="16"/>
  <c r="AM26" i="16"/>
  <c r="CZ28" i="20"/>
  <c r="DH28" i="20"/>
  <c r="DF28" i="20"/>
  <c r="DG28" i="20" s="1"/>
  <c r="DB28" i="20"/>
  <c r="AE10" i="16"/>
  <c r="AK10" i="16"/>
  <c r="BB10" i="16" s="1"/>
  <c r="BG10" i="16" s="1"/>
  <c r="BJ10" i="16" s="1"/>
  <c r="AZ15" i="9"/>
  <c r="AH15" i="9"/>
  <c r="FC21" i="20"/>
  <c r="DS34" i="20"/>
  <c r="CR37" i="20"/>
  <c r="DX36" i="20"/>
  <c r="BC20" i="9"/>
  <c r="AB10" i="3"/>
  <c r="BC25" i="17"/>
  <c r="BH25" i="17" s="1"/>
  <c r="CZ30" i="20"/>
  <c r="DF36" i="20"/>
  <c r="DG36" i="20" s="1"/>
  <c r="DF25" i="20"/>
  <c r="DG25" i="20" s="1"/>
  <c r="CZ38" i="20"/>
  <c r="DM38" i="20"/>
  <c r="DV24" i="20" l="1"/>
  <c r="ED24" i="20"/>
  <c r="EI24" i="20" s="1"/>
  <c r="FA27" i="20"/>
  <c r="FD27" i="20"/>
  <c r="EZ27" i="20"/>
  <c r="FE27" i="20"/>
  <c r="FB27" i="20"/>
  <c r="EQ27" i="20"/>
  <c r="FA41" i="20"/>
  <c r="FB41" i="20"/>
  <c r="EQ41" i="20"/>
  <c r="EZ41" i="20"/>
  <c r="FE41" i="20"/>
  <c r="FD41" i="20"/>
  <c r="AE33" i="20"/>
  <c r="AF33" i="20"/>
  <c r="AD33" i="20"/>
  <c r="AB33" i="20" s="1"/>
  <c r="BC21" i="17"/>
  <c r="BH21" i="17" s="1"/>
  <c r="BB21" i="17"/>
  <c r="BG21" i="17" s="1"/>
  <c r="BJ21" i="17" s="1"/>
  <c r="BG6" i="9"/>
  <c r="BH6" i="9"/>
  <c r="FA39" i="20"/>
  <c r="FE39" i="20"/>
  <c r="EQ39" i="20"/>
  <c r="EZ39" i="20"/>
  <c r="FD39" i="20"/>
  <c r="FB39" i="20"/>
  <c r="BC11" i="17"/>
  <c r="BH11" i="17" s="1"/>
  <c r="BB11" i="17"/>
  <c r="BG11" i="17" s="1"/>
  <c r="BJ11" i="17" s="1"/>
  <c r="EF28" i="20"/>
  <c r="FD37" i="20"/>
  <c r="EZ37" i="20"/>
  <c r="EQ37" i="20"/>
  <c r="FB37" i="20"/>
  <c r="FA37" i="20"/>
  <c r="FE37" i="20"/>
  <c r="AD30" i="20"/>
  <c r="AB30" i="20" s="1"/>
  <c r="AE30" i="20"/>
  <c r="AF30" i="20"/>
  <c r="AF19" i="20"/>
  <c r="AE19" i="20"/>
  <c r="AD19" i="20"/>
  <c r="AB19" i="20" s="1"/>
  <c r="ED20" i="20"/>
  <c r="EI20" i="20" s="1"/>
  <c r="DV20" i="20"/>
  <c r="EA24" i="20"/>
  <c r="BH6" i="17"/>
  <c r="BG6" i="17"/>
  <c r="BJ6" i="17" s="1"/>
  <c r="BH22" i="9"/>
  <c r="BG22" i="9"/>
  <c r="BB26" i="16"/>
  <c r="BG26" i="16" s="1"/>
  <c r="BJ26" i="16" s="1"/>
  <c r="BC26" i="16"/>
  <c r="BH26" i="16" s="1"/>
  <c r="DT23" i="20"/>
  <c r="BC10" i="17"/>
  <c r="BH10" i="17" s="1"/>
  <c r="BB10" i="17"/>
  <c r="BG10" i="17" s="1"/>
  <c r="BJ10" i="17" s="1"/>
  <c r="EF39" i="20"/>
  <c r="DU39" i="20"/>
  <c r="EA39" i="20"/>
  <c r="CT28" i="20"/>
  <c r="CU28" i="20" s="1"/>
  <c r="DT28" i="20"/>
  <c r="DU28" i="20" s="1"/>
  <c r="CS28" i="20"/>
  <c r="CS24" i="20"/>
  <c r="CT24" i="20" s="1"/>
  <c r="CU24" i="20" s="1"/>
  <c r="AD21" i="20"/>
  <c r="AB21" i="20" s="1"/>
  <c r="AF21" i="20"/>
  <c r="AE21" i="20"/>
  <c r="CS38" i="20"/>
  <c r="CT38" i="20"/>
  <c r="CU38" i="20" s="1"/>
  <c r="EF25" i="20"/>
  <c r="DU25" i="20"/>
  <c r="EA25" i="20"/>
  <c r="EB20" i="20"/>
  <c r="EC20" i="20"/>
  <c r="BH6" i="16"/>
  <c r="BG6" i="16"/>
  <c r="BJ6" i="16" s="1"/>
  <c r="BG22" i="16"/>
  <c r="BJ22" i="16" s="1"/>
  <c r="BH22" i="16"/>
  <c r="FE35" i="20"/>
  <c r="EZ35" i="20"/>
  <c r="EQ35" i="20"/>
  <c r="FD35" i="20"/>
  <c r="FB35" i="20"/>
  <c r="FA35" i="20"/>
  <c r="CT31" i="20"/>
  <c r="CU31" i="20" s="1"/>
  <c r="DT31" i="20"/>
  <c r="DU38" i="20"/>
  <c r="EA38" i="20"/>
  <c r="EF23" i="20"/>
  <c r="DU23" i="20"/>
  <c r="EA23" i="20"/>
  <c r="FA20" i="20"/>
  <c r="EQ20" i="20"/>
  <c r="FE20" i="20"/>
  <c r="FD20" i="20"/>
  <c r="EZ20" i="20"/>
  <c r="FB20" i="20"/>
  <c r="BG5" i="16"/>
  <c r="BJ5" i="16" s="1"/>
  <c r="BH5" i="16"/>
  <c r="CS36" i="20"/>
  <c r="CT36" i="20"/>
  <c r="CU36" i="20" s="1"/>
  <c r="DT36" i="20"/>
  <c r="EZ38" i="20"/>
  <c r="FB38" i="20"/>
  <c r="FE38" i="20"/>
  <c r="FA38" i="20"/>
  <c r="EQ38" i="20"/>
  <c r="FD38" i="20"/>
  <c r="EF21" i="20"/>
  <c r="EA21" i="20"/>
  <c r="DU21" i="20"/>
  <c r="EF40" i="20"/>
  <c r="DU40" i="20"/>
  <c r="EA40" i="20"/>
  <c r="CS23" i="20"/>
  <c r="CT23" i="20" s="1"/>
  <c r="CU23" i="20" s="1"/>
  <c r="BH23" i="17"/>
  <c r="BG23" i="17"/>
  <c r="BJ23" i="17" s="1"/>
  <c r="BB15" i="9"/>
  <c r="P16" i="8" s="1"/>
  <c r="S16" i="8" s="1"/>
  <c r="BC15" i="9"/>
  <c r="BB22" i="17"/>
  <c r="BG22" i="17" s="1"/>
  <c r="BJ22" i="17" s="1"/>
  <c r="BC22" i="17"/>
  <c r="BH22" i="17" s="1"/>
  <c r="AD32" i="20"/>
  <c r="AB32" i="20" s="1"/>
  <c r="AF32" i="20"/>
  <c r="AE32" i="20"/>
  <c r="AD35" i="20"/>
  <c r="AB35" i="20" s="1"/>
  <c r="AF35" i="20"/>
  <c r="AE35" i="20"/>
  <c r="BG23" i="16"/>
  <c r="BJ23" i="16" s="1"/>
  <c r="BH23" i="16"/>
  <c r="BH9" i="17"/>
  <c r="BG9" i="17"/>
  <c r="BJ9" i="17" s="1"/>
  <c r="BC20" i="16"/>
  <c r="BB20" i="16"/>
  <c r="CS35" i="20"/>
  <c r="CT35" i="20"/>
  <c r="CU35" i="20" s="1"/>
  <c r="T36" i="14"/>
  <c r="S36" i="14"/>
  <c r="S37" i="14" s="1"/>
  <c r="AQ101" i="13" s="1"/>
  <c r="V27" i="8"/>
  <c r="BJ26" i="9"/>
  <c r="BG9" i="9"/>
  <c r="BH9" i="9"/>
  <c r="FB21" i="20"/>
  <c r="FD21" i="20"/>
  <c r="EQ21" i="20"/>
  <c r="FA21" i="20"/>
  <c r="FE21" i="20"/>
  <c r="EZ21" i="20"/>
  <c r="AE39" i="20"/>
  <c r="AD39" i="20"/>
  <c r="AB39" i="20" s="1"/>
  <c r="AF39" i="20"/>
  <c r="EA35" i="20"/>
  <c r="DU35" i="20"/>
  <c r="BC14" i="17"/>
  <c r="BH14" i="17" s="1"/>
  <c r="BB14" i="17"/>
  <c r="BG14" i="17" s="1"/>
  <c r="BJ14" i="17" s="1"/>
  <c r="FD19" i="20"/>
  <c r="FE19" i="20"/>
  <c r="EQ19" i="20"/>
  <c r="EZ19" i="20"/>
  <c r="FA19" i="20"/>
  <c r="FB19" i="20"/>
  <c r="AE37" i="20"/>
  <c r="AD37" i="20"/>
  <c r="AB37" i="20" s="1"/>
  <c r="AF37" i="20"/>
  <c r="DU41" i="20"/>
  <c r="EF41" i="20"/>
  <c r="EA41" i="20"/>
  <c r="EF36" i="20"/>
  <c r="DU36" i="20"/>
  <c r="EA36" i="20"/>
  <c r="FE29" i="20"/>
  <c r="EZ29" i="20"/>
  <c r="EQ29" i="20"/>
  <c r="FA29" i="20"/>
  <c r="FD29" i="20"/>
  <c r="FB29" i="20"/>
  <c r="BB12" i="9"/>
  <c r="P13" i="8" s="1"/>
  <c r="BC12" i="9"/>
  <c r="CS41" i="20"/>
  <c r="CT41" i="20"/>
  <c r="CU41" i="20" s="1"/>
  <c r="BB18" i="16"/>
  <c r="BG18" i="16" s="1"/>
  <c r="BJ18" i="16" s="1"/>
  <c r="BC18" i="16"/>
  <c r="BH18" i="16" s="1"/>
  <c r="AF26" i="20"/>
  <c r="AE26" i="20"/>
  <c r="AD26" i="20"/>
  <c r="AB26" i="20" s="1"/>
  <c r="BH9" i="16"/>
  <c r="BG9" i="16"/>
  <c r="BJ9" i="16" s="1"/>
  <c r="EQ40" i="20"/>
  <c r="FE40" i="20"/>
  <c r="FA40" i="20"/>
  <c r="FB40" i="20"/>
  <c r="FD40" i="20"/>
  <c r="EZ40" i="20"/>
  <c r="AE20" i="20"/>
  <c r="AD20" i="20"/>
  <c r="AB20" i="20" s="1"/>
  <c r="AF20" i="20"/>
  <c r="CT26" i="20"/>
  <c r="CU26" i="20" s="1"/>
  <c r="DT26" i="20"/>
  <c r="DT37" i="20"/>
  <c r="CS37" i="20"/>
  <c r="CT37" i="20" s="1"/>
  <c r="CU37" i="20" s="1"/>
  <c r="BB19" i="17"/>
  <c r="BG19" i="17" s="1"/>
  <c r="BJ19" i="17" s="1"/>
  <c r="BC19" i="17"/>
  <c r="BH19" i="17" s="1"/>
  <c r="EF19" i="20"/>
  <c r="DU19" i="20"/>
  <c r="EA19" i="20"/>
  <c r="BE20" i="16"/>
  <c r="BE20" i="17"/>
  <c r="BE20" i="9"/>
  <c r="AF36" i="20"/>
  <c r="AE36" i="20"/>
  <c r="AD36" i="20"/>
  <c r="AB36" i="20" s="1"/>
  <c r="CT34" i="20"/>
  <c r="CU34" i="20" s="1"/>
  <c r="DT34" i="20"/>
  <c r="I25" i="1"/>
  <c r="AP63" i="15"/>
  <c r="EF34" i="20"/>
  <c r="DU34" i="20"/>
  <c r="EA34" i="20"/>
  <c r="AE27" i="20"/>
  <c r="AD27" i="20"/>
  <c r="AB27" i="20" s="1"/>
  <c r="AF27" i="20"/>
  <c r="BC27" i="16"/>
  <c r="BH27" i="16" s="1"/>
  <c r="BB27" i="16"/>
  <c r="BG27" i="16" s="1"/>
  <c r="BJ27" i="16" s="1"/>
  <c r="BC16" i="9"/>
  <c r="BB16" i="9"/>
  <c r="P17" i="8" s="1"/>
  <c r="S17" i="8" s="1"/>
  <c r="EF32" i="20"/>
  <c r="EA32" i="20"/>
  <c r="DU32" i="20"/>
  <c r="CT22" i="20"/>
  <c r="CU22" i="20" s="1"/>
  <c r="DT22" i="20"/>
  <c r="AE38" i="20"/>
  <c r="AD38" i="20"/>
  <c r="AB38" i="20" s="1"/>
  <c r="AF38" i="20"/>
  <c r="CS19" i="20"/>
  <c r="CT19" i="20" s="1"/>
  <c r="CU19" i="20" s="1"/>
  <c r="AD41" i="20"/>
  <c r="AB41" i="20" s="1"/>
  <c r="AE41" i="20"/>
  <c r="AF41" i="20"/>
  <c r="FD23" i="20"/>
  <c r="FA23" i="20"/>
  <c r="FE23" i="20"/>
  <c r="EZ23" i="20"/>
  <c r="EQ23" i="20"/>
  <c r="FB23" i="20"/>
  <c r="DV28" i="20" l="1"/>
  <c r="ED28" i="20"/>
  <c r="EI28" i="20" s="1"/>
  <c r="ED38" i="20"/>
  <c r="EI38" i="20" s="1"/>
  <c r="DV38" i="20"/>
  <c r="V7" i="8"/>
  <c r="BJ6" i="9"/>
  <c r="V10" i="8"/>
  <c r="BJ9" i="9"/>
  <c r="T37" i="14"/>
  <c r="AS101" i="13" s="1"/>
  <c r="EA31" i="20"/>
  <c r="DU31" i="20"/>
  <c r="EB24" i="20"/>
  <c r="EC24" i="20"/>
  <c r="DU22" i="20"/>
  <c r="EA22" i="20"/>
  <c r="EB36" i="20"/>
  <c r="EC36" i="20"/>
  <c r="DV32" i="20"/>
  <c r="ED32" i="20"/>
  <c r="EI32" i="20" s="1"/>
  <c r="EC34" i="20"/>
  <c r="EB34" i="20"/>
  <c r="BH20" i="9"/>
  <c r="BG20" i="9"/>
  <c r="DV36" i="20"/>
  <c r="ED36" i="20"/>
  <c r="EI36" i="20" s="1"/>
  <c r="EC40" i="20"/>
  <c r="EB40" i="20"/>
  <c r="EB32" i="20"/>
  <c r="EC32" i="20"/>
  <c r="DV34" i="20"/>
  <c r="ED34" i="20"/>
  <c r="EI34" i="20" s="1"/>
  <c r="BG20" i="17"/>
  <c r="BJ20" i="17" s="1"/>
  <c r="BH20" i="17"/>
  <c r="DU26" i="20"/>
  <c r="EA26" i="20"/>
  <c r="ED40" i="20"/>
  <c r="EI40" i="20" s="1"/>
  <c r="DV40" i="20"/>
  <c r="DU37" i="20"/>
  <c r="EA37" i="20"/>
  <c r="BG20" i="16"/>
  <c r="BJ20" i="16" s="1"/>
  <c r="BH20" i="16"/>
  <c r="S13" i="8"/>
  <c r="P29" i="8"/>
  <c r="S29" i="8" s="1"/>
  <c r="EC41" i="20"/>
  <c r="EB41" i="20"/>
  <c r="EB25" i="20"/>
  <c r="EC25" i="20"/>
  <c r="EA28" i="20"/>
  <c r="BE16" i="16"/>
  <c r="BE16" i="9"/>
  <c r="BE16" i="17"/>
  <c r="EC19" i="20"/>
  <c r="EB19" i="20"/>
  <c r="EB21" i="20"/>
  <c r="EC21" i="20"/>
  <c r="ED23" i="20"/>
  <c r="EI23" i="20" s="1"/>
  <c r="DV23" i="20"/>
  <c r="BJ22" i="9"/>
  <c r="V23" i="8"/>
  <c r="ED21" i="20"/>
  <c r="EI21" i="20" s="1"/>
  <c r="DV21" i="20"/>
  <c r="EB23" i="20"/>
  <c r="EC23" i="20"/>
  <c r="ED25" i="20"/>
  <c r="EI25" i="20" s="1"/>
  <c r="DV25" i="20"/>
  <c r="DV19" i="20"/>
  <c r="ED19" i="20"/>
  <c r="EI19" i="20" s="1"/>
  <c r="EC39" i="20"/>
  <c r="EB39" i="20"/>
  <c r="EB35" i="20"/>
  <c r="EC35" i="20"/>
  <c r="C20" i="14"/>
  <c r="H33" i="5"/>
  <c r="O39" i="5" s="1"/>
  <c r="O40" i="5" s="1"/>
  <c r="O42" i="5" s="1"/>
  <c r="I51" i="1"/>
  <c r="I55" i="1" s="1"/>
  <c r="I57" i="1" s="1"/>
  <c r="F38" i="14" s="1"/>
  <c r="ED41" i="20"/>
  <c r="EI41" i="20" s="1"/>
  <c r="DV41" i="20"/>
  <c r="DV35" i="20"/>
  <c r="ED35" i="20"/>
  <c r="EI35" i="20" s="1"/>
  <c r="U36" i="14"/>
  <c r="BE15" i="17"/>
  <c r="BE15" i="16"/>
  <c r="BE15" i="9"/>
  <c r="EC38" i="20"/>
  <c r="EB38" i="20"/>
  <c r="DV39" i="20"/>
  <c r="ED39" i="20"/>
  <c r="EI39" i="20" s="1"/>
  <c r="V21" i="8" l="1"/>
  <c r="BJ20" i="9"/>
  <c r="ED37" i="20"/>
  <c r="EI37" i="20" s="1"/>
  <c r="DV37" i="20"/>
  <c r="BE12" i="16"/>
  <c r="BE12" i="17"/>
  <c r="BE12" i="9"/>
  <c r="DV31" i="20"/>
  <c r="ED31" i="20"/>
  <c r="EI31" i="20" s="1"/>
  <c r="EC37" i="20"/>
  <c r="EB37" i="20"/>
  <c r="U37" i="14"/>
  <c r="AU101" i="13" s="1"/>
  <c r="W36" i="14"/>
  <c r="W37" i="14" s="1"/>
  <c r="AY101" i="13" s="1"/>
  <c r="BH15" i="17"/>
  <c r="BG15" i="17"/>
  <c r="BJ15" i="17" s="1"/>
  <c r="DV26" i="20"/>
  <c r="ED26" i="20"/>
  <c r="EI26" i="20" s="1"/>
  <c r="BG16" i="9"/>
  <c r="BH16" i="9"/>
  <c r="EB28" i="20"/>
  <c r="EC28" i="20"/>
  <c r="EB31" i="20"/>
  <c r="EC31" i="20"/>
  <c r="F39" i="14"/>
  <c r="BE105" i="13"/>
  <c r="T38" i="14"/>
  <c r="S38" i="14"/>
  <c r="BG15" i="9"/>
  <c r="BH15" i="9"/>
  <c r="F32" i="14"/>
  <c r="I20" i="14"/>
  <c r="I21" i="14" s="1"/>
  <c r="L69" i="13" s="1"/>
  <c r="J20" i="14"/>
  <c r="V36" i="14"/>
  <c r="ED22" i="20"/>
  <c r="EI22" i="20" s="1"/>
  <c r="DV22" i="20"/>
  <c r="BH16" i="17"/>
  <c r="BG16" i="17"/>
  <c r="BJ16" i="17" s="1"/>
  <c r="BG16" i="16"/>
  <c r="BJ16" i="16" s="1"/>
  <c r="BH16" i="16"/>
  <c r="BH15" i="16"/>
  <c r="BG15" i="16"/>
  <c r="BJ15" i="16" s="1"/>
  <c r="EC26" i="20"/>
  <c r="EB26" i="20"/>
  <c r="EC22" i="20"/>
  <c r="EB22" i="20"/>
  <c r="BJ15" i="9" l="1"/>
  <c r="V16" i="8"/>
  <c r="BG12" i="17"/>
  <c r="BJ12" i="17" s="1"/>
  <c r="BH12" i="17"/>
  <c r="BH12" i="9"/>
  <c r="BG12" i="9"/>
  <c r="S39" i="14"/>
  <c r="AQ105" i="13" s="1"/>
  <c r="J21" i="14"/>
  <c r="N69" i="13" s="1"/>
  <c r="BG12" i="16"/>
  <c r="BJ12" i="16" s="1"/>
  <c r="BH12" i="16"/>
  <c r="V37" i="14"/>
  <c r="AW101" i="13" s="1"/>
  <c r="U38" i="14"/>
  <c r="K20" i="14"/>
  <c r="BJ16" i="9"/>
  <c r="V17" i="8"/>
  <c r="F34" i="14"/>
  <c r="T32" i="14"/>
  <c r="U32" i="14"/>
  <c r="S32" i="14"/>
  <c r="S33" i="14" s="1"/>
  <c r="AQ93" i="13" s="1"/>
  <c r="X36" i="14"/>
  <c r="T39" i="14" l="1"/>
  <c r="V13" i="8"/>
  <c r="V29" i="8" s="1"/>
  <c r="BJ12" i="9"/>
  <c r="T33" i="14"/>
  <c r="AS93" i="13" s="1"/>
  <c r="U33" i="14"/>
  <c r="AU93" i="13" s="1"/>
  <c r="T34" i="14"/>
  <c r="BE97" i="13"/>
  <c r="S34" i="14"/>
  <c r="F35" i="14"/>
  <c r="W38" i="14"/>
  <c r="V39" i="14" s="1"/>
  <c r="AW105" i="13" s="1"/>
  <c r="Y37" i="14"/>
  <c r="BC101" i="13" s="1"/>
  <c r="X37" i="14"/>
  <c r="BA101" i="13" s="1"/>
  <c r="V32" i="14"/>
  <c r="W32" i="14" s="1"/>
  <c r="L20" i="14"/>
  <c r="K21" i="14"/>
  <c r="P69" i="13" s="1"/>
  <c r="V38" i="14"/>
  <c r="U39" i="14" s="1"/>
  <c r="AU105" i="13" s="1"/>
  <c r="Y36" i="14"/>
  <c r="S35" i="14" l="1"/>
  <c r="AQ97" i="13" s="1"/>
  <c r="V34" i="14"/>
  <c r="U35" i="14" s="1"/>
  <c r="AU97" i="13" s="1"/>
  <c r="N20" i="14"/>
  <c r="N21" i="14"/>
  <c r="V69" i="13" s="1"/>
  <c r="Y38" i="14"/>
  <c r="X39" i="14" s="1"/>
  <c r="BA105" i="13" s="1"/>
  <c r="L21" i="14"/>
  <c r="R69" i="13" s="1"/>
  <c r="AB39" i="14"/>
  <c r="AC39" i="14"/>
  <c r="AS105" i="13" s="1"/>
  <c r="W34" i="14"/>
  <c r="V35" i="14" s="1"/>
  <c r="AW97" i="13" s="1"/>
  <c r="X33" i="14"/>
  <c r="BA93" i="13" s="1"/>
  <c r="Y34" i="14"/>
  <c r="X35" i="14" s="1"/>
  <c r="BA97" i="13" s="1"/>
  <c r="M21" i="14"/>
  <c r="T69" i="13" s="1"/>
  <c r="X38" i="14"/>
  <c r="W39" i="14" s="1"/>
  <c r="AY105" i="13" s="1"/>
  <c r="U34" i="14"/>
  <c r="T35" i="14" s="1"/>
  <c r="M20" i="14"/>
  <c r="O20" i="14" s="1"/>
  <c r="X34" i="14"/>
  <c r="W35" i="14" s="1"/>
  <c r="AY97" i="13" s="1"/>
  <c r="W33" i="14"/>
  <c r="AY93" i="13" s="1"/>
  <c r="Z36" i="14"/>
  <c r="Z37" i="14"/>
  <c r="BE101" i="13" s="1"/>
  <c r="V33" i="14"/>
  <c r="AW93" i="13" s="1"/>
  <c r="X32" i="14"/>
  <c r="Y32" i="14" s="1"/>
  <c r="P20" i="14" l="1"/>
  <c r="O21" i="14"/>
  <c r="X69" i="13" s="1"/>
  <c r="Z32" i="14"/>
  <c r="Z33" i="14" s="1"/>
  <c r="BE93" i="13" s="1"/>
  <c r="Z34" i="14"/>
  <c r="Y35" i="14" s="1"/>
  <c r="BC97" i="13" s="1"/>
  <c r="Y33" i="14"/>
  <c r="BC93" i="13" s="1"/>
  <c r="Z38" i="14"/>
  <c r="Y39" i="14" s="1"/>
  <c r="BC105" i="13" s="1"/>
  <c r="P21" i="14"/>
  <c r="Z69" i="13" s="1"/>
  <c r="AC35" i="14"/>
  <c r="AS97" i="13" s="1"/>
  <c r="AB35" i="14"/>
  <c r="Z35" i="14" l="1"/>
  <c r="Z39" i="14"/>
</calcChain>
</file>

<file path=xl/comments1.xml><?xml version="1.0" encoding="utf-8"?>
<comments xmlns="http://schemas.openxmlformats.org/spreadsheetml/2006/main">
  <authors>
    <author>甲賀市役所</author>
  </authors>
  <commentList>
    <comment ref="AN19" authorId="0" shapeId="0">
      <text>
        <r>
          <rPr>
            <sz val="9"/>
            <color indexed="81"/>
            <rFont val="ＭＳ Ｐゴシック"/>
            <family val="3"/>
            <charset val="128"/>
          </rPr>
          <t>「計算シート」の販売金額の合計と、このシートの販売金額の合計が不一致の場合、セルが</t>
        </r>
        <r>
          <rPr>
            <sz val="9"/>
            <color indexed="10"/>
            <rFont val="ＭＳ Ｐゴシック"/>
            <family val="3"/>
            <charset val="128"/>
          </rPr>
          <t>赤く</t>
        </r>
        <r>
          <rPr>
            <sz val="9"/>
            <color indexed="81"/>
            <rFont val="ＭＳ Ｐゴシック"/>
            <family val="3"/>
            <charset val="128"/>
          </rPr>
          <t>なります。「計算シート」と数値が一致するように明細に金額を入力してください。</t>
        </r>
      </text>
    </comment>
    <comment ref="AR19" authorId="0" shapeId="0">
      <text>
        <r>
          <rPr>
            <sz val="9"/>
            <color indexed="81"/>
            <rFont val="ＭＳ Ｐゴシック"/>
            <family val="3"/>
            <charset val="128"/>
          </rPr>
          <t>「計算シート」の家事消費の合計と、このシートの家事消費の合計が不一致の場合、セルが</t>
        </r>
        <r>
          <rPr>
            <sz val="9"/>
            <color indexed="10"/>
            <rFont val="ＭＳ Ｐゴシック"/>
            <family val="3"/>
            <charset val="128"/>
          </rPr>
          <t>赤く</t>
        </r>
        <r>
          <rPr>
            <sz val="9"/>
            <color indexed="81"/>
            <rFont val="ＭＳ Ｐゴシック"/>
            <family val="3"/>
            <charset val="128"/>
          </rPr>
          <t>なります。「計算シート」と数値が一致するように明細に金額を入力してください。</t>
        </r>
      </text>
    </comment>
  </commentList>
</comments>
</file>

<file path=xl/comments2.xml><?xml version="1.0" encoding="utf-8"?>
<comments xmlns="http://schemas.openxmlformats.org/spreadsheetml/2006/main">
  <authors>
    <author>甲賀市役所</author>
  </authors>
  <commentList>
    <comment ref="E4" authorId="0" shapeId="0">
      <text>
        <r>
          <rPr>
            <sz val="9"/>
            <color indexed="81"/>
            <rFont val="ＭＳ Ｐゴシック"/>
            <family val="3"/>
            <charset val="128"/>
          </rPr>
          <t>昭和換算で数字が入っています。</t>
        </r>
      </text>
    </comment>
  </commentList>
</comments>
</file>

<file path=xl/comments3.xml><?xml version="1.0" encoding="utf-8"?>
<comments xmlns="http://schemas.openxmlformats.org/spreadsheetml/2006/main">
  <authors>
    <author>甲賀市役所</author>
  </authors>
  <commentList>
    <comment ref="E4" authorId="0" shapeId="0">
      <text>
        <r>
          <rPr>
            <sz val="9"/>
            <color indexed="81"/>
            <rFont val="ＭＳ Ｐゴシック"/>
            <family val="3"/>
            <charset val="128"/>
          </rPr>
          <t>昭和換算で数字が入っています。</t>
        </r>
      </text>
    </comment>
  </commentList>
</comments>
</file>

<file path=xl/comments4.xml><?xml version="1.0" encoding="utf-8"?>
<comments xmlns="http://schemas.openxmlformats.org/spreadsheetml/2006/main">
  <authors>
    <author>甲賀市役所</author>
  </authors>
  <commentList>
    <comment ref="E4" authorId="0" shapeId="0">
      <text>
        <r>
          <rPr>
            <b/>
            <sz val="9"/>
            <color indexed="81"/>
            <rFont val="ＭＳ Ｐゴシック"/>
            <family val="3"/>
            <charset val="128"/>
          </rPr>
          <t>甲賀市役所:</t>
        </r>
        <r>
          <rPr>
            <sz val="9"/>
            <color indexed="81"/>
            <rFont val="ＭＳ Ｐゴシック"/>
            <family val="3"/>
            <charset val="128"/>
          </rPr>
          <t xml:space="preserve">
昭和換算で数字が入っています。</t>
        </r>
      </text>
    </comment>
  </commentList>
</comments>
</file>

<file path=xl/sharedStrings.xml><?xml version="1.0" encoding="utf-8"?>
<sst xmlns="http://schemas.openxmlformats.org/spreadsheetml/2006/main" count="1840" uniqueCount="1144">
  <si>
    <t>土   地   改   良   費</t>
    <rPh sb="0" eb="1">
      <t>ツチ</t>
    </rPh>
    <rPh sb="4" eb="5">
      <t>チ</t>
    </rPh>
    <rPh sb="8" eb="9">
      <t>アラタ</t>
    </rPh>
    <rPh sb="12" eb="13">
      <t>リョウ</t>
    </rPh>
    <rPh sb="16" eb="17">
      <t>ヒ</t>
    </rPh>
    <phoneticPr fontId="2"/>
  </si>
  <si>
    <t>専   従   者  控   除</t>
    <rPh sb="0" eb="1">
      <t>セン</t>
    </rPh>
    <rPh sb="4" eb="5">
      <t>ジュウ</t>
    </rPh>
    <rPh sb="8" eb="9">
      <t>モノ</t>
    </rPh>
    <rPh sb="11" eb="12">
      <t>ヒカエ</t>
    </rPh>
    <rPh sb="15" eb="16">
      <t>ジョ</t>
    </rPh>
    <phoneticPr fontId="2"/>
  </si>
  <si>
    <t>所    得    金    額</t>
    <rPh sb="0" eb="1">
      <t>トコロ</t>
    </rPh>
    <rPh sb="5" eb="6">
      <t>エ</t>
    </rPh>
    <rPh sb="10" eb="11">
      <t>キン</t>
    </rPh>
    <rPh sb="15" eb="16">
      <t>ガク</t>
    </rPh>
    <phoneticPr fontId="2"/>
  </si>
  <si>
    <r>
      <t>フリガナ</t>
    </r>
    <r>
      <rPr>
        <sz val="8"/>
        <rFont val="ＭＳ 明朝"/>
        <family val="1"/>
        <charset val="128"/>
      </rPr>
      <t xml:space="preserve">
</t>
    </r>
    <r>
      <rPr>
        <sz val="12"/>
        <rFont val="ＭＳ 明朝"/>
        <family val="1"/>
        <charset val="128"/>
      </rPr>
      <t>氏　名</t>
    </r>
    <rPh sb="5" eb="6">
      <t>シ</t>
    </rPh>
    <rPh sb="7" eb="8">
      <t>メイ</t>
    </rPh>
    <phoneticPr fontId="2"/>
  </si>
  <si>
    <t>住　所</t>
    <rPh sb="0" eb="1">
      <t>ジュウ</t>
    </rPh>
    <rPh sb="2" eb="3">
      <t>ショ</t>
    </rPh>
    <phoneticPr fontId="2"/>
  </si>
  <si>
    <t>支  払  額</t>
    <rPh sb="0" eb="1">
      <t>ササ</t>
    </rPh>
    <rPh sb="3" eb="4">
      <t>フツ</t>
    </rPh>
    <rPh sb="6" eb="7">
      <t>ガク</t>
    </rPh>
    <phoneticPr fontId="2"/>
  </si>
  <si>
    <t>ニ</t>
    <phoneticPr fontId="2"/>
  </si>
  <si>
    <t>摘　要</t>
    <phoneticPr fontId="2"/>
  </si>
  <si>
    <t>償却率</t>
    <phoneticPr fontId="2"/>
  </si>
  <si>
    <t>取　得
(成　熟)
年　月</t>
    <phoneticPr fontId="2"/>
  </si>
  <si>
    <t>減価償却資産の
名　　 称    等
(繰延資産を含む)</t>
    <rPh sb="0" eb="2">
      <t>ゲンカ</t>
    </rPh>
    <rPh sb="2" eb="4">
      <t>ショウキャク</t>
    </rPh>
    <rPh sb="4" eb="6">
      <t>シサン</t>
    </rPh>
    <rPh sb="8" eb="9">
      <t>メイ</t>
    </rPh>
    <rPh sb="12" eb="13">
      <t>ショウ</t>
    </rPh>
    <rPh sb="17" eb="18">
      <t>トウ</t>
    </rPh>
    <rPh sb="20" eb="22">
      <t>クリノベ</t>
    </rPh>
    <rPh sb="22" eb="24">
      <t>シサン</t>
    </rPh>
    <rPh sb="25" eb="26">
      <t>フク</t>
    </rPh>
    <phoneticPr fontId="2"/>
  </si>
  <si>
    <t>本 年 分 の
償却費合計
(ホ＋へ）</t>
    <phoneticPr fontId="2"/>
  </si>
  <si>
    <t>ニ</t>
    <phoneticPr fontId="2"/>
  </si>
  <si>
    <t>ホ</t>
    <phoneticPr fontId="2"/>
  </si>
  <si>
    <t>ヘ</t>
    <phoneticPr fontId="2"/>
  </si>
  <si>
    <t>本年に取得価額に加算する金額（ニ－ホ）</t>
    <rPh sb="0" eb="2">
      <t>ホンネン</t>
    </rPh>
    <rPh sb="3" eb="5">
      <t>シュトク</t>
    </rPh>
    <rPh sb="5" eb="7">
      <t>カガク</t>
    </rPh>
    <rPh sb="8" eb="10">
      <t>カサン</t>
    </rPh>
    <rPh sb="12" eb="14">
      <t>キンガク</t>
    </rPh>
    <phoneticPr fontId="2"/>
  </si>
  <si>
    <t>畑</t>
    <rPh sb="0" eb="1">
      <t>ハタ</t>
    </rPh>
    <phoneticPr fontId="2"/>
  </si>
  <si>
    <t>田　　　　　</t>
    <rPh sb="0" eb="1">
      <t>タ</t>
    </rPh>
    <phoneticPr fontId="2"/>
  </si>
  <si>
    <t xml:space="preserve">  (自　　月　　日　至　　月　　日）</t>
    <rPh sb="3" eb="4">
      <t>ジ</t>
    </rPh>
    <rPh sb="6" eb="7">
      <t>ガツ</t>
    </rPh>
    <rPh sb="9" eb="10">
      <t>ニチ</t>
    </rPh>
    <rPh sb="11" eb="12">
      <t>イタ</t>
    </rPh>
    <rPh sb="14" eb="15">
      <t>ガツ</t>
    </rPh>
    <rPh sb="17" eb="18">
      <t>ニチ</t>
    </rPh>
    <phoneticPr fontId="2"/>
  </si>
  <si>
    <t>【税務署整理欄】</t>
    <rPh sb="1" eb="4">
      <t>ゼイムショ</t>
    </rPh>
    <rPh sb="4" eb="6">
      <t>セイリ</t>
    </rPh>
    <rPh sb="6" eb="7">
      <t>ラン</t>
    </rPh>
    <phoneticPr fontId="2"/>
  </si>
  <si>
    <t>（１）</t>
    <phoneticPr fontId="2"/>
  </si>
  <si>
    <t>（２）</t>
    <phoneticPr fontId="2"/>
  </si>
  <si>
    <t>（４）</t>
    <phoneticPr fontId="2"/>
  </si>
  <si>
    <t>「収支内訳書（表）・（裏）」の提出</t>
    <rPh sb="1" eb="3">
      <t>シュウシ</t>
    </rPh>
    <rPh sb="3" eb="6">
      <t>ウチワケショ</t>
    </rPh>
    <rPh sb="7" eb="8">
      <t>オモテ</t>
    </rPh>
    <rPh sb="11" eb="12">
      <t>ウラ</t>
    </rPh>
    <rPh sb="15" eb="17">
      <t>テイシュツ</t>
    </rPh>
    <phoneticPr fontId="2"/>
  </si>
  <si>
    <t>「収支内訳書（表）」について</t>
    <rPh sb="1" eb="3">
      <t>シュウシ</t>
    </rPh>
    <rPh sb="3" eb="6">
      <t>ウチワケショ</t>
    </rPh>
    <rPh sb="7" eb="8">
      <t>ヒョウ</t>
    </rPh>
    <phoneticPr fontId="2"/>
  </si>
  <si>
    <t>「収支内訳書（裏）」について</t>
    <rPh sb="1" eb="3">
      <t>シュウシ</t>
    </rPh>
    <rPh sb="3" eb="6">
      <t>ウチワケショ</t>
    </rPh>
    <rPh sb="7" eb="8">
      <t>ウラ</t>
    </rPh>
    <phoneticPr fontId="2"/>
  </si>
  <si>
    <t>（６）</t>
    <phoneticPr fontId="2"/>
  </si>
  <si>
    <t>作付面積
（飼育・
頭羽数）</t>
    <rPh sb="0" eb="1">
      <t>サク</t>
    </rPh>
    <rPh sb="1" eb="2">
      <t>フ</t>
    </rPh>
    <rPh sb="2" eb="4">
      <t>メンセキ</t>
    </rPh>
    <rPh sb="6" eb="8">
      <t>シイク</t>
    </rPh>
    <rPh sb="10" eb="11">
      <t>トウ</t>
    </rPh>
    <rPh sb="11" eb="12">
      <t>ハネ</t>
    </rPh>
    <rPh sb="12" eb="13">
      <t>スウ</t>
    </rPh>
    <phoneticPr fontId="2"/>
  </si>
  <si>
    <t>小　計</t>
    <rPh sb="0" eb="1">
      <t>ショウ</t>
    </rPh>
    <rPh sb="2" eb="3">
      <t>ケイ</t>
    </rPh>
    <phoneticPr fontId="2"/>
  </si>
  <si>
    <t>本年中に成熟
し た も の の
取  得  価  額</t>
    <rPh sb="0" eb="2">
      <t>ホンネン</t>
    </rPh>
    <rPh sb="2" eb="3">
      <t>チュウ</t>
    </rPh>
    <rPh sb="4" eb="5">
      <t>シゲル</t>
    </rPh>
    <rPh sb="5" eb="6">
      <t>ジュク</t>
    </rPh>
    <rPh sb="17" eb="18">
      <t>トリ</t>
    </rPh>
    <rPh sb="20" eb="21">
      <t>エ</t>
    </rPh>
    <rPh sb="23" eb="24">
      <t>アタイ</t>
    </rPh>
    <rPh sb="26" eb="27">
      <t>ガク</t>
    </rPh>
    <phoneticPr fontId="2"/>
  </si>
  <si>
    <t>②</t>
    <phoneticPr fontId="2"/>
  </si>
  <si>
    <t>年号</t>
    <rPh sb="0" eb="2">
      <t>ネンゴウ</t>
    </rPh>
    <phoneticPr fontId="2"/>
  </si>
  <si>
    <t>年</t>
    <rPh sb="0" eb="1">
      <t>ネン</t>
    </rPh>
    <phoneticPr fontId="2"/>
  </si>
  <si>
    <t xml:space="preserve">  </t>
    <phoneticPr fontId="2"/>
  </si>
  <si>
    <t>ヌ</t>
    <phoneticPr fontId="2"/>
  </si>
  <si>
    <t xml:space="preserve">
償却率</t>
    <rPh sb="1" eb="4">
      <t>ショウキャクリツ</t>
    </rPh>
    <phoneticPr fontId="2"/>
  </si>
  <si>
    <r>
      <t xml:space="preserve">減価償却資産の
名 　称   等
</t>
    </r>
    <r>
      <rPr>
        <sz val="8"/>
        <rFont val="ＭＳ 明朝"/>
        <family val="1"/>
        <charset val="128"/>
      </rPr>
      <t>(繰延資産を含む)</t>
    </r>
    <rPh sb="0" eb="2">
      <t>ゲンカ</t>
    </rPh>
    <rPh sb="2" eb="4">
      <t>ショウキャク</t>
    </rPh>
    <rPh sb="4" eb="6">
      <t>シサン</t>
    </rPh>
    <rPh sb="8" eb="9">
      <t>ナ</t>
    </rPh>
    <rPh sb="11" eb="12">
      <t>ショウ</t>
    </rPh>
    <rPh sb="15" eb="16">
      <t>トウ</t>
    </rPh>
    <rPh sb="18" eb="20">
      <t>クリノベ</t>
    </rPh>
    <rPh sb="20" eb="22">
      <t>シサン</t>
    </rPh>
    <rPh sb="23" eb="24">
      <t>フク</t>
    </rPh>
    <phoneticPr fontId="2"/>
  </si>
  <si>
    <t>従事月数</t>
    <rPh sb="0" eb="2">
      <t>ジュウジ</t>
    </rPh>
    <rPh sb="2" eb="4">
      <t>ツキスウ</t>
    </rPh>
    <phoneticPr fontId="2"/>
  </si>
  <si>
    <t>年齢</t>
    <rPh sb="0" eb="2">
      <t>ネンレイ</t>
    </rPh>
    <phoneticPr fontId="2"/>
  </si>
  <si>
    <r>
      <t>事業専従者の氏名等･･･</t>
    </r>
    <r>
      <rPr>
        <sz val="12"/>
        <color indexed="10"/>
        <rFont val="ＭＳ Ｐゴシック"/>
        <family val="3"/>
        <charset val="128"/>
      </rPr>
      <t>(収支内訳書･表面に転記されます）</t>
    </r>
    <rPh sb="0" eb="2">
      <t>ジギョウ</t>
    </rPh>
    <rPh sb="2" eb="5">
      <t>センジュウシャ</t>
    </rPh>
    <rPh sb="6" eb="7">
      <t>シ</t>
    </rPh>
    <rPh sb="7" eb="8">
      <t>メイ</t>
    </rPh>
    <rPh sb="8" eb="9">
      <t>トウ</t>
    </rPh>
    <rPh sb="13" eb="15">
      <t>シュウシ</t>
    </rPh>
    <rPh sb="15" eb="17">
      <t>ウチワケ</t>
    </rPh>
    <rPh sb="17" eb="18">
      <t>ショ</t>
    </rPh>
    <rPh sb="19" eb="20">
      <t>オモテ</t>
    </rPh>
    <rPh sb="20" eb="21">
      <t>メン</t>
    </rPh>
    <rPh sb="22" eb="24">
      <t>テンキ</t>
    </rPh>
    <phoneticPr fontId="2"/>
  </si>
  <si>
    <t>○減価償却費の計算</t>
    <rPh sb="1" eb="3">
      <t>ゲンカ</t>
    </rPh>
    <rPh sb="3" eb="5">
      <t>ショウキャク</t>
    </rPh>
    <rPh sb="5" eb="6">
      <t>ヒ</t>
    </rPh>
    <rPh sb="7" eb="9">
      <t>ケイサン</t>
    </rPh>
    <phoneticPr fontId="2"/>
  </si>
  <si>
    <t>本年分の必要　　　経費算入額　　　　(ト×チ）</t>
    <phoneticPr fontId="2"/>
  </si>
  <si>
    <t>イ</t>
    <phoneticPr fontId="2"/>
  </si>
  <si>
    <t>ロ</t>
    <phoneticPr fontId="2"/>
  </si>
  <si>
    <t>ハ</t>
    <phoneticPr fontId="2"/>
  </si>
  <si>
    <t>ホ</t>
    <phoneticPr fontId="2"/>
  </si>
  <si>
    <t>へ</t>
    <phoneticPr fontId="2"/>
  </si>
  <si>
    <t>ト</t>
    <phoneticPr fontId="2"/>
  </si>
  <si>
    <t>チ</t>
    <phoneticPr fontId="2"/>
  </si>
  <si>
    <t>リ</t>
    <phoneticPr fontId="2"/>
  </si>
  <si>
    <t>未償却残高
          (期末残高)</t>
    <phoneticPr fontId="2"/>
  </si>
  <si>
    <t>本 年 中        の 償 却      期   間</t>
    <phoneticPr fontId="2"/>
  </si>
  <si>
    <t>本年中     の償却     期 間</t>
    <rPh sb="0" eb="3">
      <t>ホンネンチュウ</t>
    </rPh>
    <rPh sb="9" eb="11">
      <t>ショウキャク</t>
    </rPh>
    <rPh sb="16" eb="17">
      <t>キ</t>
    </rPh>
    <rPh sb="18" eb="19">
      <t>アイダ</t>
    </rPh>
    <phoneticPr fontId="2"/>
  </si>
  <si>
    <t>本 年 分 の    償却費合計
 (ホ＋へ）</t>
    <rPh sb="0" eb="1">
      <t>ホン</t>
    </rPh>
    <rPh sb="2" eb="3">
      <t>ネン</t>
    </rPh>
    <rPh sb="4" eb="5">
      <t>ブン</t>
    </rPh>
    <rPh sb="11" eb="14">
      <t>ショウキャクヒ</t>
    </rPh>
    <rPh sb="14" eb="15">
      <t>ゴウ</t>
    </rPh>
    <rPh sb="15" eb="16">
      <t>ケイ</t>
    </rPh>
    <phoneticPr fontId="2"/>
  </si>
  <si>
    <t>本年分の必要　　経費算入額        (ト×チ）</t>
    <rPh sb="0" eb="2">
      <t>ホンネン</t>
    </rPh>
    <rPh sb="2" eb="3">
      <t>ブン</t>
    </rPh>
    <rPh sb="4" eb="6">
      <t>ヒツヨウ</t>
    </rPh>
    <rPh sb="8" eb="10">
      <t>ケイヒ</t>
    </rPh>
    <rPh sb="10" eb="12">
      <t>サンニュウ</t>
    </rPh>
    <rPh sb="12" eb="13">
      <t>ガク</t>
    </rPh>
    <phoneticPr fontId="2"/>
  </si>
  <si>
    <t>小計</t>
    <rPh sb="0" eb="2">
      <t>ショウケイ</t>
    </rPh>
    <phoneticPr fontId="2"/>
  </si>
  <si>
    <t>合　計</t>
    <rPh sb="0" eb="1">
      <t>ゴウ</t>
    </rPh>
    <rPh sb="2" eb="3">
      <t>ケイ</t>
    </rPh>
    <phoneticPr fontId="2"/>
  </si>
  <si>
    <t>⑩</t>
    <phoneticPr fontId="2"/>
  </si>
  <si>
    <t>氏名</t>
    <rPh sb="0" eb="1">
      <t>シ</t>
    </rPh>
    <rPh sb="1" eb="2">
      <t>メイ</t>
    </rPh>
    <phoneticPr fontId="2"/>
  </si>
  <si>
    <t>（３）</t>
    <phoneticPr fontId="2"/>
  </si>
  <si>
    <t>「計算シート」</t>
    <rPh sb="1" eb="3">
      <t>ケイサン</t>
    </rPh>
    <phoneticPr fontId="2"/>
  </si>
  <si>
    <t>④</t>
    <phoneticPr fontId="2"/>
  </si>
  <si>
    <t>⑦</t>
    <phoneticPr fontId="2"/>
  </si>
  <si>
    <t>⑧</t>
    <phoneticPr fontId="2"/>
  </si>
  <si>
    <t>⑨</t>
    <phoneticPr fontId="2"/>
  </si>
  <si>
    <t>⑪</t>
    <phoneticPr fontId="2"/>
  </si>
  <si>
    <t>⑫</t>
    <phoneticPr fontId="2"/>
  </si>
  <si>
    <t>イ</t>
    <phoneticPr fontId="2"/>
  </si>
  <si>
    <t>ハ</t>
    <phoneticPr fontId="2"/>
  </si>
  <si>
    <t>ニ</t>
    <phoneticPr fontId="2"/>
  </si>
  <si>
    <t>ホ</t>
    <phoneticPr fontId="2"/>
  </si>
  <si>
    <t>へ</t>
    <phoneticPr fontId="2"/>
  </si>
  <si>
    <t>ト</t>
    <phoneticPr fontId="2"/>
  </si>
  <si>
    <t>チ</t>
    <phoneticPr fontId="2"/>
  </si>
  <si>
    <t>租税公課</t>
    <rPh sb="0" eb="1">
      <t>ソ</t>
    </rPh>
    <rPh sb="1" eb="2">
      <t>ゼイ</t>
    </rPh>
    <rPh sb="2" eb="3">
      <t>オオヤケ</t>
    </rPh>
    <rPh sb="3" eb="4">
      <t>カ</t>
    </rPh>
    <phoneticPr fontId="2"/>
  </si>
  <si>
    <t>農薬・衛生費</t>
    <rPh sb="0" eb="1">
      <t>ノウ</t>
    </rPh>
    <rPh sb="1" eb="2">
      <t>クスリ</t>
    </rPh>
    <rPh sb="3" eb="4">
      <t>マモル</t>
    </rPh>
    <rPh sb="4" eb="5">
      <t>ショウ</t>
    </rPh>
    <rPh sb="5" eb="6">
      <t>ヒ</t>
    </rPh>
    <phoneticPr fontId="2"/>
  </si>
  <si>
    <t>諸材料費</t>
    <rPh sb="0" eb="1">
      <t>ショ</t>
    </rPh>
    <rPh sb="1" eb="2">
      <t>ザイ</t>
    </rPh>
    <rPh sb="2" eb="3">
      <t>リョウ</t>
    </rPh>
    <rPh sb="3" eb="4">
      <t>ヒ</t>
    </rPh>
    <phoneticPr fontId="2"/>
  </si>
  <si>
    <t>ライスセンター</t>
    <phoneticPr fontId="2"/>
  </si>
  <si>
    <t>小作料・賃借料</t>
    <rPh sb="0" eb="1">
      <t>ショウ</t>
    </rPh>
    <rPh sb="1" eb="2">
      <t>サク</t>
    </rPh>
    <rPh sb="2" eb="3">
      <t>リョウ</t>
    </rPh>
    <rPh sb="4" eb="5">
      <t>チン</t>
    </rPh>
    <rPh sb="5" eb="6">
      <t>シャク</t>
    </rPh>
    <rPh sb="6" eb="7">
      <t>リョウ</t>
    </rPh>
    <phoneticPr fontId="2"/>
  </si>
  <si>
    <t>リ</t>
    <phoneticPr fontId="2"/>
  </si>
  <si>
    <t>ヌ</t>
    <phoneticPr fontId="2"/>
  </si>
  <si>
    <t>ル</t>
    <phoneticPr fontId="2"/>
  </si>
  <si>
    <t>ヲ</t>
    <phoneticPr fontId="2"/>
  </si>
  <si>
    <t>ワ</t>
    <phoneticPr fontId="2"/>
  </si>
  <si>
    <t>カ</t>
    <phoneticPr fontId="2"/>
  </si>
  <si>
    <t>ヨ</t>
    <phoneticPr fontId="2"/>
  </si>
  <si>
    <t>タ</t>
    <phoneticPr fontId="2"/>
  </si>
  <si>
    <t>レ</t>
    <phoneticPr fontId="2"/>
  </si>
  <si>
    <t>ソ</t>
    <phoneticPr fontId="2"/>
  </si>
  <si>
    <t>ツ</t>
    <phoneticPr fontId="2"/>
  </si>
  <si>
    <t>ネ</t>
    <phoneticPr fontId="2"/>
  </si>
  <si>
    <t>ナ</t>
    <phoneticPr fontId="2"/>
  </si>
  <si>
    <t>ラ</t>
    <phoneticPr fontId="2"/>
  </si>
  <si>
    <t>⑬</t>
    <phoneticPr fontId="2"/>
  </si>
  <si>
    <t>家事・事業消費</t>
    <rPh sb="0" eb="1">
      <t>イエ</t>
    </rPh>
    <rPh sb="1" eb="2">
      <t>コト</t>
    </rPh>
    <rPh sb="3" eb="4">
      <t>コト</t>
    </rPh>
    <rPh sb="4" eb="5">
      <t>ギョウ</t>
    </rPh>
    <rPh sb="5" eb="6">
      <t>ケ</t>
    </rPh>
    <rPh sb="6" eb="7">
      <t>ヒ</t>
    </rPh>
    <phoneticPr fontId="2"/>
  </si>
  <si>
    <t>期 末</t>
    <rPh sb="0" eb="1">
      <t>キ</t>
    </rPh>
    <rPh sb="2" eb="3">
      <t>スエ</t>
    </rPh>
    <phoneticPr fontId="2"/>
  </si>
  <si>
    <t>種 苗 費</t>
    <rPh sb="0" eb="1">
      <t>タネ</t>
    </rPh>
    <rPh sb="2" eb="3">
      <t>ナエ</t>
    </rPh>
    <rPh sb="4" eb="5">
      <t>ヒ</t>
    </rPh>
    <phoneticPr fontId="2"/>
  </si>
  <si>
    <t>素 畜 費</t>
    <rPh sb="0" eb="1">
      <t>ソ</t>
    </rPh>
    <rPh sb="2" eb="3">
      <t>チク</t>
    </rPh>
    <rPh sb="4" eb="5">
      <t>ヒ</t>
    </rPh>
    <phoneticPr fontId="2"/>
  </si>
  <si>
    <t>肥 料 費</t>
    <rPh sb="0" eb="1">
      <t>コエ</t>
    </rPh>
    <rPh sb="2" eb="3">
      <t>リョウ</t>
    </rPh>
    <rPh sb="4" eb="5">
      <t>ヒ</t>
    </rPh>
    <phoneticPr fontId="2"/>
  </si>
  <si>
    <t>飼 料 費</t>
    <rPh sb="0" eb="1">
      <t>ジ</t>
    </rPh>
    <rPh sb="2" eb="3">
      <t>リョウ</t>
    </rPh>
    <rPh sb="4" eb="5">
      <t>ヒ</t>
    </rPh>
    <phoneticPr fontId="2"/>
  </si>
  <si>
    <t>農 具 費</t>
    <rPh sb="0" eb="1">
      <t>ノウ</t>
    </rPh>
    <rPh sb="2" eb="3">
      <t>グ</t>
    </rPh>
    <rPh sb="4" eb="5">
      <t>ヒ</t>
    </rPh>
    <phoneticPr fontId="2"/>
  </si>
  <si>
    <t xml:space="preserve">   作業用衣料費   </t>
    <rPh sb="3" eb="4">
      <t>サク</t>
    </rPh>
    <rPh sb="4" eb="5">
      <t>ギョウ</t>
    </rPh>
    <rPh sb="5" eb="6">
      <t>ヨウ</t>
    </rPh>
    <rPh sb="6" eb="7">
      <t>コロモ</t>
    </rPh>
    <rPh sb="7" eb="8">
      <t>リョウ</t>
    </rPh>
    <rPh sb="8" eb="9">
      <t>ヒ</t>
    </rPh>
    <phoneticPr fontId="2"/>
  </si>
  <si>
    <t>盛  費  等</t>
    <rPh sb="0" eb="1">
      <t>モリ</t>
    </rPh>
    <rPh sb="3" eb="4">
      <t>ヒ</t>
    </rPh>
    <rPh sb="6" eb="7">
      <t>トウ</t>
    </rPh>
    <phoneticPr fontId="2"/>
  </si>
  <si>
    <t xml:space="preserve"> 雑       費</t>
    <rPh sb="1" eb="2">
      <t>ザツ</t>
    </rPh>
    <rPh sb="9" eb="10">
      <t>ヒ</t>
    </rPh>
    <phoneticPr fontId="2"/>
  </si>
  <si>
    <t>F A 0 3 1 1</t>
    <phoneticPr fontId="2"/>
  </si>
  <si>
    <t>B</t>
    <phoneticPr fontId="2"/>
  </si>
  <si>
    <t>　金      　額　   (円)</t>
  </si>
  <si>
    <t>　金      　額　   (円)</t>
    <rPh sb="1" eb="2">
      <t>キン</t>
    </rPh>
    <rPh sb="9" eb="10">
      <t>ガク</t>
    </rPh>
    <rPh sb="15" eb="16">
      <t>エン</t>
    </rPh>
    <phoneticPr fontId="2"/>
  </si>
  <si>
    <t>日数</t>
    <rPh sb="0" eb="1">
      <t>ヒ</t>
    </rPh>
    <rPh sb="1" eb="2">
      <t>カズ</t>
    </rPh>
    <phoneticPr fontId="2"/>
  </si>
  <si>
    <t>続　柄</t>
    <rPh sb="0" eb="1">
      <t>ゾク</t>
    </rPh>
    <rPh sb="2" eb="3">
      <t>エ</t>
    </rPh>
    <phoneticPr fontId="2"/>
  </si>
  <si>
    <t>面積・数量</t>
    <rPh sb="0" eb="2">
      <t>メンセキ</t>
    </rPh>
    <rPh sb="3" eb="5">
      <t>スウリョウ</t>
    </rPh>
    <phoneticPr fontId="2"/>
  </si>
  <si>
    <t>小作・賃借料の別</t>
    <rPh sb="0" eb="2">
      <t>コサク</t>
    </rPh>
    <rPh sb="3" eb="5">
      <t>チンシャク</t>
    </rPh>
    <rPh sb="5" eb="6">
      <t>リョウ</t>
    </rPh>
    <rPh sb="7" eb="8">
      <t>ベツ</t>
    </rPh>
    <phoneticPr fontId="2"/>
  </si>
  <si>
    <t>あなたの本年分の農業所得の金額の計算内容をこの表に記載して確定申告書に添付してください。</t>
    <rPh sb="4" eb="6">
      <t>ホンネン</t>
    </rPh>
    <rPh sb="6" eb="7">
      <t>ブン</t>
    </rPh>
    <rPh sb="8" eb="10">
      <t>ノウギョウ</t>
    </rPh>
    <rPh sb="10" eb="12">
      <t>ショトク</t>
    </rPh>
    <rPh sb="13" eb="15">
      <t>キンガク</t>
    </rPh>
    <rPh sb="16" eb="18">
      <t>ケイサン</t>
    </rPh>
    <rPh sb="18" eb="20">
      <t>ナイヨウ</t>
    </rPh>
    <rPh sb="23" eb="24">
      <t>ヒョウ</t>
    </rPh>
    <rPh sb="25" eb="27">
      <t>キサイ</t>
    </rPh>
    <rPh sb="29" eb="31">
      <t>カクテイ</t>
    </rPh>
    <rPh sb="31" eb="33">
      <t>シンコク</t>
    </rPh>
    <rPh sb="33" eb="34">
      <t>ショ</t>
    </rPh>
    <rPh sb="35" eb="37">
      <t>テンプ</t>
    </rPh>
    <phoneticPr fontId="2"/>
  </si>
  <si>
    <t>期首</t>
    <rPh sb="0" eb="1">
      <t>キ</t>
    </rPh>
    <rPh sb="1" eb="2">
      <t>クビ</t>
    </rPh>
    <phoneticPr fontId="2"/>
  </si>
  <si>
    <t>期末</t>
    <rPh sb="0" eb="1">
      <t>キ</t>
    </rPh>
    <rPh sb="1" eb="2">
      <t>スエ</t>
    </rPh>
    <phoneticPr fontId="2"/>
  </si>
  <si>
    <t>減価償却費</t>
    <rPh sb="0" eb="1">
      <t>ゲン</t>
    </rPh>
    <rPh sb="1" eb="2">
      <t>アタイ</t>
    </rPh>
    <rPh sb="2" eb="3">
      <t>ツグナ</t>
    </rPh>
    <rPh sb="3" eb="4">
      <t>キャク</t>
    </rPh>
    <rPh sb="4" eb="5">
      <t>ヒ</t>
    </rPh>
    <phoneticPr fontId="2"/>
  </si>
  <si>
    <t>利子割引料</t>
    <rPh sb="0" eb="1">
      <t>リ</t>
    </rPh>
    <rPh sb="1" eb="2">
      <t>コ</t>
    </rPh>
    <rPh sb="2" eb="3">
      <t>ワリ</t>
    </rPh>
    <rPh sb="3" eb="4">
      <t>イン</t>
    </rPh>
    <rPh sb="4" eb="5">
      <t>リョウ</t>
    </rPh>
    <phoneticPr fontId="2"/>
  </si>
  <si>
    <t>動力光熱費</t>
    <rPh sb="0" eb="1">
      <t>ドウ</t>
    </rPh>
    <rPh sb="1" eb="2">
      <t>チカラ</t>
    </rPh>
    <rPh sb="2" eb="3">
      <t>ヒカリ</t>
    </rPh>
    <rPh sb="3" eb="4">
      <t>ネツ</t>
    </rPh>
    <rPh sb="4" eb="5">
      <t>ヒ</t>
    </rPh>
    <phoneticPr fontId="2"/>
  </si>
  <si>
    <t>土地改良費</t>
    <rPh sb="0" eb="1">
      <t>ツチ</t>
    </rPh>
    <rPh sb="1" eb="2">
      <t>チ</t>
    </rPh>
    <rPh sb="2" eb="3">
      <t>アラタ</t>
    </rPh>
    <rPh sb="3" eb="4">
      <t>リョウ</t>
    </rPh>
    <rPh sb="4" eb="5">
      <t>ヒ</t>
    </rPh>
    <phoneticPr fontId="2"/>
  </si>
  <si>
    <t>生産組合</t>
    <rPh sb="0" eb="1">
      <t>ショウ</t>
    </rPh>
    <rPh sb="1" eb="2">
      <t>サン</t>
    </rPh>
    <rPh sb="2" eb="3">
      <t>クミ</t>
    </rPh>
    <rPh sb="3" eb="4">
      <t>ゴウ</t>
    </rPh>
    <phoneticPr fontId="2"/>
  </si>
  <si>
    <t>経費から差し引く果
樹牛馬等の育成費用</t>
    <rPh sb="0" eb="2">
      <t>ケイヒ</t>
    </rPh>
    <rPh sb="4" eb="5">
      <t>サ</t>
    </rPh>
    <rPh sb="6" eb="7">
      <t>ヒ</t>
    </rPh>
    <rPh sb="8" eb="9">
      <t>カ</t>
    </rPh>
    <rPh sb="10" eb="11">
      <t>キ</t>
    </rPh>
    <rPh sb="11" eb="13">
      <t>ギュウバ</t>
    </rPh>
    <rPh sb="13" eb="14">
      <t>トウ</t>
    </rPh>
    <rPh sb="15" eb="17">
      <t>イクセイ</t>
    </rPh>
    <rPh sb="17" eb="19">
      <t>ヒヨウ</t>
    </rPh>
    <phoneticPr fontId="2"/>
  </si>
  <si>
    <r>
      <t>　小計　</t>
    </r>
    <r>
      <rPr>
        <sz val="6"/>
        <rFont val="ＭＳ 明朝"/>
        <family val="1"/>
        <charset val="128"/>
      </rPr>
      <t>(イからネまでの計-ナ-ラ）</t>
    </r>
    <rPh sb="1" eb="2">
      <t>ショウ</t>
    </rPh>
    <rPh sb="2" eb="3">
      <t>ケイ</t>
    </rPh>
    <rPh sb="12" eb="13">
      <t>ケイ</t>
    </rPh>
    <phoneticPr fontId="2"/>
  </si>
  <si>
    <t xml:space="preserve">氏　　　　名 （年齢）  </t>
    <rPh sb="0" eb="1">
      <t>シ</t>
    </rPh>
    <rPh sb="5" eb="6">
      <t>メイ</t>
    </rPh>
    <rPh sb="8" eb="10">
      <t>ネンレイ</t>
    </rPh>
    <phoneticPr fontId="2"/>
  </si>
  <si>
    <t>取　得　　　　　　　　　　　　（成　熟）　　　　　　年　月</t>
    <rPh sb="0" eb="1">
      <t>トリ</t>
    </rPh>
    <rPh sb="2" eb="3">
      <t>エ</t>
    </rPh>
    <rPh sb="16" eb="17">
      <t>シゲル</t>
    </rPh>
    <rPh sb="18" eb="19">
      <t>ジュク</t>
    </rPh>
    <rPh sb="26" eb="27">
      <t>ネン</t>
    </rPh>
    <rPh sb="28" eb="29">
      <t>ツキ</t>
    </rPh>
    <phoneticPr fontId="2"/>
  </si>
  <si>
    <t>.</t>
    <phoneticPr fontId="2"/>
  </si>
  <si>
    <t>⑩</t>
    <phoneticPr fontId="2"/>
  </si>
  <si>
    <t>販 売 金 額</t>
    <rPh sb="0" eb="1">
      <t>ハン</t>
    </rPh>
    <rPh sb="2" eb="3">
      <t>バイ</t>
    </rPh>
    <rPh sb="4" eb="5">
      <t>キン</t>
    </rPh>
    <rPh sb="6" eb="7">
      <t>ガク</t>
    </rPh>
    <phoneticPr fontId="2"/>
  </si>
  <si>
    <t>雑  収  入</t>
    <rPh sb="0" eb="1">
      <t>ザツ</t>
    </rPh>
    <rPh sb="3" eb="4">
      <t>オサム</t>
    </rPh>
    <rPh sb="6" eb="7">
      <t>イ</t>
    </rPh>
    <phoneticPr fontId="2"/>
  </si>
  <si>
    <t>雇  人  費</t>
    <rPh sb="0" eb="1">
      <t>ヤト</t>
    </rPh>
    <rPh sb="3" eb="4">
      <t>ニン</t>
    </rPh>
    <rPh sb="6" eb="7">
      <t>ヒ</t>
    </rPh>
    <phoneticPr fontId="2"/>
  </si>
  <si>
    <t>貸  倒  金</t>
    <rPh sb="0" eb="1">
      <t>カ</t>
    </rPh>
    <rPh sb="3" eb="4">
      <t>タオ</t>
    </rPh>
    <rPh sb="6" eb="7">
      <t>キン</t>
    </rPh>
    <phoneticPr fontId="2"/>
  </si>
  <si>
    <t>修  繕  費</t>
    <rPh sb="0" eb="1">
      <t>オサム</t>
    </rPh>
    <rPh sb="3" eb="4">
      <t>ツクロ</t>
    </rPh>
    <rPh sb="6" eb="7">
      <t>ヒ</t>
    </rPh>
    <phoneticPr fontId="2"/>
  </si>
  <si>
    <t>注意</t>
    <rPh sb="0" eb="2">
      <t>チュウイ</t>
    </rPh>
    <phoneticPr fontId="2"/>
  </si>
  <si>
    <t>専従者控除額(自動計算)</t>
    <rPh sb="0" eb="3">
      <t>センジュウシャ</t>
    </rPh>
    <rPh sb="3" eb="5">
      <t>コウジョ</t>
    </rPh>
    <rPh sb="5" eb="6">
      <t>ガク</t>
    </rPh>
    <rPh sb="7" eb="9">
      <t>ジドウ</t>
    </rPh>
    <rPh sb="9" eb="11">
      <t>ケイサン</t>
    </rPh>
    <phoneticPr fontId="2"/>
  </si>
  <si>
    <t>改正前
耐用年数</t>
    <rPh sb="0" eb="2">
      <t>カイセイ</t>
    </rPh>
    <rPh sb="2" eb="3">
      <t>マエ</t>
    </rPh>
    <rPh sb="4" eb="8">
      <t>タイヨウネンスウ</t>
    </rPh>
    <phoneticPr fontId="2"/>
  </si>
  <si>
    <t>改正後
耐用年数</t>
    <rPh sb="0" eb="2">
      <t>カイセイ</t>
    </rPh>
    <rPh sb="2" eb="3">
      <t>ゴ</t>
    </rPh>
    <rPh sb="4" eb="8">
      <t>タイヨウネンスウ</t>
    </rPh>
    <phoneticPr fontId="2"/>
  </si>
  <si>
    <t xml:space="preserve">   家族で、６ヶ月以上農業に従事している人がいる場合で専従者控除の適用を受ける場合は、</t>
    <rPh sb="3" eb="5">
      <t>カゾク</t>
    </rPh>
    <rPh sb="9" eb="10">
      <t>ゲツ</t>
    </rPh>
    <rPh sb="10" eb="12">
      <t>イジョウ</t>
    </rPh>
    <rPh sb="12" eb="14">
      <t>ノウギョウ</t>
    </rPh>
    <rPh sb="15" eb="17">
      <t>ジュウジ</t>
    </rPh>
    <rPh sb="21" eb="22">
      <t>ヒト</t>
    </rPh>
    <rPh sb="25" eb="27">
      <t>バアイ</t>
    </rPh>
    <rPh sb="28" eb="31">
      <t>センジュウシャ</t>
    </rPh>
    <rPh sb="31" eb="33">
      <t>コウジョ</t>
    </rPh>
    <rPh sb="34" eb="36">
      <t>テキヨウ</t>
    </rPh>
    <rPh sb="37" eb="38">
      <t>ウ</t>
    </rPh>
    <rPh sb="40" eb="42">
      <t>バアイ</t>
    </rPh>
    <phoneticPr fontId="2"/>
  </si>
  <si>
    <t>　　　をクリックし「○」</t>
    <phoneticPr fontId="2"/>
  </si>
  <si>
    <t xml:space="preserve">平成　　年　　月　　日提出 </t>
    <rPh sb="0" eb="2">
      <t>ヘイセイ</t>
    </rPh>
    <rPh sb="4" eb="5">
      <t>ネン</t>
    </rPh>
    <rPh sb="7" eb="8">
      <t>ガツ</t>
    </rPh>
    <rPh sb="10" eb="11">
      <t>ニチ</t>
    </rPh>
    <rPh sb="11" eb="13">
      <t>テイシュツ</t>
    </rPh>
    <phoneticPr fontId="2"/>
  </si>
  <si>
    <t>延　　日</t>
    <rPh sb="0" eb="1">
      <t>ノ</t>
    </rPh>
    <rPh sb="3" eb="4">
      <t>ヒ</t>
    </rPh>
    <phoneticPr fontId="2"/>
  </si>
  <si>
    <r>
      <t>平成20年12月までに取得した資産の場合は必ず旧の耐用年数も入力してください。</t>
    </r>
    <r>
      <rPr>
        <sz val="11"/>
        <rFont val="ＭＳ 明朝"/>
        <family val="1"/>
        <charset val="128"/>
      </rPr>
      <t xml:space="preserve">
　　↓</t>
    </r>
    <phoneticPr fontId="2"/>
  </si>
  <si>
    <t>⑤  器具･機械</t>
    <rPh sb="3" eb="5">
      <t>キグ</t>
    </rPh>
    <rPh sb="6" eb="8">
      <t>キカイ</t>
    </rPh>
    <phoneticPr fontId="2"/>
  </si>
  <si>
    <t>(構築物でないもの)</t>
    <rPh sb="1" eb="4">
      <t>コウチクブツ</t>
    </rPh>
    <phoneticPr fontId="2"/>
  </si>
  <si>
    <r>
      <t xml:space="preserve">      主として金属製のもの (例:</t>
    </r>
    <r>
      <rPr>
        <u/>
        <sz val="9"/>
        <rFont val="ＭＳ ゴシック"/>
        <family val="3"/>
        <charset val="128"/>
      </rPr>
      <t>精米機</t>
    </r>
    <r>
      <rPr>
        <sz val="9"/>
        <rFont val="ＭＳ ゴシック"/>
        <family val="3"/>
        <charset val="128"/>
      </rPr>
      <t>等)</t>
    </r>
    <rPh sb="6" eb="7">
      <t>シュ</t>
    </rPh>
    <rPh sb="10" eb="12">
      <t>キンゾク</t>
    </rPh>
    <rPh sb="12" eb="13">
      <t>セイ</t>
    </rPh>
    <rPh sb="18" eb="19">
      <t>レイ</t>
    </rPh>
    <rPh sb="20" eb="23">
      <t>セイマイキ</t>
    </rPh>
    <rPh sb="23" eb="24">
      <t>トウ</t>
    </rPh>
    <phoneticPr fontId="2"/>
  </si>
  <si>
    <t>③  構築物</t>
    <rPh sb="3" eb="6">
      <t>コウチクブツ</t>
    </rPh>
    <phoneticPr fontId="2"/>
  </si>
  <si>
    <t>④  機械及び装置</t>
    <rPh sb="3" eb="5">
      <t>キカイ</t>
    </rPh>
    <rPh sb="5" eb="6">
      <t>オヨ</t>
    </rPh>
    <rPh sb="7" eb="9">
      <t>ソウチ</t>
    </rPh>
    <phoneticPr fontId="2"/>
  </si>
  <si>
    <t>　　農業用設備</t>
    <rPh sb="2" eb="5">
      <t>ノウギョウヨウ</t>
    </rPh>
    <rPh sb="5" eb="7">
      <t>セツビ</t>
    </rPh>
    <phoneticPr fontId="2"/>
  </si>
  <si>
    <t>　　（農機具）</t>
    <rPh sb="3" eb="6">
      <t>ノウキグ</t>
    </rPh>
    <phoneticPr fontId="2"/>
  </si>
  <si>
    <t xml:space="preserve">   印刷した 「収支内訳書（表）・（裏）」に住所・氏名を記入し、押印のうえ、申告書に添付して</t>
    <rPh sb="3" eb="5">
      <t>インサツ</t>
    </rPh>
    <rPh sb="9" eb="11">
      <t>シュウシ</t>
    </rPh>
    <rPh sb="11" eb="14">
      <t>ウチワケショ</t>
    </rPh>
    <rPh sb="15" eb="16">
      <t>オモテ</t>
    </rPh>
    <rPh sb="19" eb="20">
      <t>ウラ</t>
    </rPh>
    <rPh sb="23" eb="25">
      <t>ジュウショ</t>
    </rPh>
    <rPh sb="26" eb="28">
      <t>シメイ</t>
    </rPh>
    <rPh sb="29" eb="31">
      <t>キニュウ</t>
    </rPh>
    <rPh sb="33" eb="35">
      <t>オウイン</t>
    </rPh>
    <rPh sb="39" eb="41">
      <t>シンコク</t>
    </rPh>
    <rPh sb="41" eb="42">
      <t>ショ</t>
    </rPh>
    <rPh sb="43" eb="45">
      <t>テンプ</t>
    </rPh>
    <phoneticPr fontId="2"/>
  </si>
  <si>
    <t>○　償却がすんだものでも、現在使用しているものはすべて書き出して管理してください。</t>
    <rPh sb="2" eb="4">
      <t>ショウキャク</t>
    </rPh>
    <rPh sb="13" eb="15">
      <t>ゲンザイ</t>
    </rPh>
    <rPh sb="15" eb="17">
      <t>シヨウ</t>
    </rPh>
    <rPh sb="27" eb="28">
      <t>カ</t>
    </rPh>
    <rPh sb="29" eb="30">
      <t>ダ</t>
    </rPh>
    <rPh sb="32" eb="34">
      <t>カンリ</t>
    </rPh>
    <phoneticPr fontId="2"/>
  </si>
  <si>
    <t>耐用年数</t>
    <rPh sb="0" eb="2">
      <t>タイヨウ</t>
    </rPh>
    <rPh sb="2" eb="4">
      <t>ネンスウ</t>
    </rPh>
    <phoneticPr fontId="2"/>
  </si>
  <si>
    <t>旧定額法</t>
    <rPh sb="0" eb="1">
      <t>キュウ</t>
    </rPh>
    <rPh sb="1" eb="3">
      <t>テイガク</t>
    </rPh>
    <rPh sb="3" eb="4">
      <t>ホウ</t>
    </rPh>
    <phoneticPr fontId="2"/>
  </si>
  <si>
    <t>定額法</t>
    <rPh sb="0" eb="2">
      <t>テイガク</t>
    </rPh>
    <rPh sb="2" eb="3">
      <t>ホウ</t>
    </rPh>
    <phoneticPr fontId="2"/>
  </si>
  <si>
    <t>耐　用　年　数</t>
    <phoneticPr fontId="2"/>
  </si>
  <si>
    <r>
      <t xml:space="preserve">本 年 分 の
普通償却費
</t>
    </r>
    <r>
      <rPr>
        <sz val="7"/>
        <rFont val="ＭＳ 明朝"/>
        <family val="1"/>
        <charset val="128"/>
      </rPr>
      <t>（ロ×ハ×ニ）</t>
    </r>
    <phoneticPr fontId="2"/>
  </si>
  <si>
    <t>－１－</t>
    <phoneticPr fontId="2"/>
  </si>
  <si>
    <t>－２－</t>
    <phoneticPr fontId="2"/>
  </si>
  <si>
    <t>耕作面積 ａ</t>
    <rPh sb="0" eb="2">
      <t>コウサク</t>
    </rPh>
    <rPh sb="2" eb="4">
      <t>メンセキ</t>
    </rPh>
    <phoneticPr fontId="2"/>
  </si>
  <si>
    <t>販     売     金     額</t>
    <rPh sb="0" eb="1">
      <t>ハン</t>
    </rPh>
    <rPh sb="6" eb="7">
      <t>バイ</t>
    </rPh>
    <rPh sb="12" eb="13">
      <t>キン</t>
    </rPh>
    <rPh sb="18" eb="19">
      <t>ガク</t>
    </rPh>
    <phoneticPr fontId="2"/>
  </si>
  <si>
    <t>電話番号</t>
    <rPh sb="0" eb="2">
      <t>デンワ</t>
    </rPh>
    <rPh sb="2" eb="4">
      <t>バンゴウ</t>
    </rPh>
    <phoneticPr fontId="2"/>
  </si>
  <si>
    <t>フリガナ</t>
    <phoneticPr fontId="2"/>
  </si>
  <si>
    <t>水稲（販売金額）</t>
    <rPh sb="0" eb="2">
      <t>スイトウ</t>
    </rPh>
    <rPh sb="3" eb="5">
      <t>ハンバイ</t>
    </rPh>
    <rPh sb="5" eb="7">
      <t>キンガク</t>
    </rPh>
    <phoneticPr fontId="2"/>
  </si>
  <si>
    <t>水稲（家事消費）</t>
    <rPh sb="0" eb="2">
      <t>スイトウ</t>
    </rPh>
    <rPh sb="3" eb="5">
      <t>カジ</t>
    </rPh>
    <rPh sb="5" eb="7">
      <t>ショウヒ</t>
    </rPh>
    <phoneticPr fontId="2"/>
  </si>
  <si>
    <t>麦</t>
    <rPh sb="0" eb="1">
      <t>ムギ</t>
    </rPh>
    <phoneticPr fontId="2"/>
  </si>
  <si>
    <t>大豆（販売金額）</t>
    <rPh sb="0" eb="2">
      <t>ダイズ</t>
    </rPh>
    <rPh sb="3" eb="5">
      <t>ハンバイ</t>
    </rPh>
    <rPh sb="5" eb="7">
      <t>キンガク</t>
    </rPh>
    <phoneticPr fontId="2"/>
  </si>
  <si>
    <t>大豆（家事消費）</t>
    <rPh sb="0" eb="2">
      <t>ダイズ</t>
    </rPh>
    <rPh sb="3" eb="5">
      <t>カジ</t>
    </rPh>
    <rPh sb="5" eb="7">
      <t>ショウヒ</t>
    </rPh>
    <phoneticPr fontId="2"/>
  </si>
  <si>
    <t>茶（販売金額）</t>
    <rPh sb="0" eb="1">
      <t>チャ</t>
    </rPh>
    <rPh sb="2" eb="4">
      <t>ハンバイ</t>
    </rPh>
    <rPh sb="4" eb="6">
      <t>キンガク</t>
    </rPh>
    <phoneticPr fontId="2"/>
  </si>
  <si>
    <t>茶（家事消費）</t>
    <rPh sb="0" eb="1">
      <t>チャ</t>
    </rPh>
    <rPh sb="2" eb="4">
      <t>カジ</t>
    </rPh>
    <rPh sb="4" eb="6">
      <t>ショウヒ</t>
    </rPh>
    <phoneticPr fontId="2"/>
  </si>
  <si>
    <t>野菜（販売金額）</t>
    <rPh sb="0" eb="2">
      <t>ヤサイ</t>
    </rPh>
    <rPh sb="3" eb="5">
      <t>ハンバイ</t>
    </rPh>
    <rPh sb="5" eb="7">
      <t>キンガク</t>
    </rPh>
    <phoneticPr fontId="2"/>
  </si>
  <si>
    <t>野菜（家事消費）</t>
    <rPh sb="0" eb="2">
      <t>ヤサイ</t>
    </rPh>
    <rPh sb="3" eb="5">
      <t>カジ</t>
    </rPh>
    <rPh sb="5" eb="7">
      <t>ショウヒ</t>
    </rPh>
    <phoneticPr fontId="2"/>
  </si>
  <si>
    <t>水稲</t>
    <rPh sb="0" eb="2">
      <t>スイトウ</t>
    </rPh>
    <phoneticPr fontId="2"/>
  </si>
  <si>
    <t>茶</t>
    <rPh sb="0" eb="1">
      <t>チャ</t>
    </rPh>
    <phoneticPr fontId="2"/>
  </si>
  <si>
    <t>大豆</t>
    <rPh sb="0" eb="2">
      <t>ダイズ</t>
    </rPh>
    <phoneticPr fontId="2"/>
  </si>
  <si>
    <t>野菜</t>
    <rPh sb="0" eb="2">
      <t>ヤサイ</t>
    </rPh>
    <phoneticPr fontId="2"/>
  </si>
  <si>
    <t>麦（販売金額）</t>
    <rPh sb="0" eb="1">
      <t>ムギ</t>
    </rPh>
    <rPh sb="2" eb="4">
      <t>ハンバイ</t>
    </rPh>
    <rPh sb="4" eb="6">
      <t>キンガク</t>
    </rPh>
    <phoneticPr fontId="2"/>
  </si>
  <si>
    <r>
      <t xml:space="preserve">経   費   計
</t>
    </r>
    <r>
      <rPr>
        <sz val="5"/>
        <rFont val="ＭＳ 明朝"/>
        <family val="1"/>
        <charset val="128"/>
      </rPr>
      <t>（⑧から⑫までの計＋⑬）</t>
    </r>
    <rPh sb="0" eb="1">
      <t>キョウ</t>
    </rPh>
    <rPh sb="4" eb="5">
      <t>ヒ</t>
    </rPh>
    <rPh sb="8" eb="9">
      <t>ケイ</t>
    </rPh>
    <rPh sb="18" eb="19">
      <t>ケイ</t>
    </rPh>
    <phoneticPr fontId="2"/>
  </si>
  <si>
    <r>
      <t>専従者控除前の所得金額</t>
    </r>
    <r>
      <rPr>
        <sz val="8"/>
        <rFont val="ＭＳ 明朝"/>
        <family val="1"/>
        <charset val="128"/>
      </rPr>
      <t xml:space="preserve">
(⑦－⑭）</t>
    </r>
    <rPh sb="0" eb="3">
      <t>センジュウシャ</t>
    </rPh>
    <rPh sb="3" eb="5">
      <t>コウジョ</t>
    </rPh>
    <rPh sb="5" eb="6">
      <t>マエ</t>
    </rPh>
    <rPh sb="7" eb="9">
      <t>ショトク</t>
    </rPh>
    <rPh sb="9" eb="11">
      <t>キンガク</t>
    </rPh>
    <phoneticPr fontId="2"/>
  </si>
  <si>
    <t>　それ以外の内容で該当がある場合は、それぞれ該当欄に記入してください。</t>
    <rPh sb="3" eb="5">
      <t>イガイ</t>
    </rPh>
    <rPh sb="6" eb="8">
      <t>ナイヨウ</t>
    </rPh>
    <rPh sb="9" eb="11">
      <t>ガイトウ</t>
    </rPh>
    <rPh sb="14" eb="16">
      <t>バアイ</t>
    </rPh>
    <rPh sb="22" eb="24">
      <t>ガイトウ</t>
    </rPh>
    <rPh sb="24" eb="25">
      <t>ラン</t>
    </rPh>
    <rPh sb="26" eb="28">
      <t>キニュウ</t>
    </rPh>
    <phoneticPr fontId="2"/>
  </si>
  <si>
    <t>住　　所</t>
    <rPh sb="0" eb="1">
      <t>ジュウ</t>
    </rPh>
    <rPh sb="3" eb="4">
      <t>ショ</t>
    </rPh>
    <phoneticPr fontId="2"/>
  </si>
  <si>
    <t>氏　　名</t>
    <rPh sb="0" eb="1">
      <t>シ</t>
    </rPh>
    <rPh sb="3" eb="4">
      <t>メイ</t>
    </rPh>
    <phoneticPr fontId="2"/>
  </si>
  <si>
    <t>取得価格</t>
    <rPh sb="0" eb="2">
      <t>シュトク</t>
    </rPh>
    <rPh sb="2" eb="4">
      <t>カカク</t>
    </rPh>
    <phoneticPr fontId="2"/>
  </si>
  <si>
    <t xml:space="preserve">償却の基礎
になる金額  </t>
    <rPh sb="0" eb="2">
      <t>ショウキャク</t>
    </rPh>
    <rPh sb="3" eb="5">
      <t>キソ</t>
    </rPh>
    <rPh sb="9" eb="11">
      <t>キンガク</t>
    </rPh>
    <phoneticPr fontId="2"/>
  </si>
  <si>
    <t xml:space="preserve">償 却
方 法 </t>
    <rPh sb="0" eb="1">
      <t>ツグナ</t>
    </rPh>
    <rPh sb="2" eb="3">
      <t>キャク</t>
    </rPh>
    <rPh sb="4" eb="5">
      <t>カタ</t>
    </rPh>
    <rPh sb="6" eb="7">
      <t>ホウ</t>
    </rPh>
    <phoneticPr fontId="2"/>
  </si>
  <si>
    <r>
      <t>本 年 分の   普通償却費　</t>
    </r>
    <r>
      <rPr>
        <sz val="7"/>
        <rFont val="ＭＳ 明朝"/>
        <family val="1"/>
        <charset val="128"/>
      </rPr>
      <t>（ロ×ハ×ニ)</t>
    </r>
    <rPh sb="0" eb="1">
      <t>ホン</t>
    </rPh>
    <rPh sb="2" eb="3">
      <t>ネン</t>
    </rPh>
    <rPh sb="4" eb="5">
      <t>ブン</t>
    </rPh>
    <rPh sb="9" eb="11">
      <t>フツウ</t>
    </rPh>
    <rPh sb="11" eb="14">
      <t>ショウキャクヒ</t>
    </rPh>
    <phoneticPr fontId="2"/>
  </si>
  <si>
    <t>事業専      
用割合</t>
    <rPh sb="0" eb="1">
      <t>コト</t>
    </rPh>
    <rPh sb="1" eb="2">
      <t>ギョウ</t>
    </rPh>
    <rPh sb="2" eb="3">
      <t>セン</t>
    </rPh>
    <rPh sb="10" eb="11">
      <t>ヨウ</t>
    </rPh>
    <rPh sb="11" eb="13">
      <t>ワリアイ</t>
    </rPh>
    <phoneticPr fontId="2"/>
  </si>
  <si>
    <t>未償却残高
(期末残高)</t>
    <rPh sb="0" eb="3">
      <t>ミショウキャク</t>
    </rPh>
    <rPh sb="3" eb="5">
      <t>ザンダカ</t>
    </rPh>
    <rPh sb="7" eb="9">
      <t>キマツ</t>
    </rPh>
    <rPh sb="9" eb="11">
      <t>ザンダカ</t>
    </rPh>
    <phoneticPr fontId="2"/>
  </si>
  <si>
    <t xml:space="preserve">耐 用
年 数 </t>
    <rPh sb="0" eb="1">
      <t>タイ</t>
    </rPh>
    <rPh sb="2" eb="3">
      <t>ヨウ</t>
    </rPh>
    <rPh sb="4" eb="5">
      <t>トシ</t>
    </rPh>
    <rPh sb="6" eb="7">
      <t>カズ</t>
    </rPh>
    <phoneticPr fontId="2"/>
  </si>
  <si>
    <t xml:space="preserve">特  別
償却費 </t>
    <rPh sb="0" eb="1">
      <t>トク</t>
    </rPh>
    <rPh sb="3" eb="4">
      <t>ベツ</t>
    </rPh>
    <rPh sb="5" eb="8">
      <t>ショウキャクヒ</t>
    </rPh>
    <phoneticPr fontId="2"/>
  </si>
  <si>
    <t>㎏</t>
    <phoneticPr fontId="2"/>
  </si>
  <si>
    <t>償却の基礎
になる金額</t>
    <rPh sb="0" eb="2">
      <t>ショウキャク</t>
    </rPh>
    <rPh sb="3" eb="5">
      <t>キソ</t>
    </rPh>
    <rPh sb="9" eb="11">
      <t>キンガク</t>
    </rPh>
    <phoneticPr fontId="2"/>
  </si>
  <si>
    <t>償 却
方 法</t>
    <phoneticPr fontId="2"/>
  </si>
  <si>
    <t>特　別
償却費</t>
    <phoneticPr fontId="2"/>
  </si>
  <si>
    <t xml:space="preserve">事業専
用割合  </t>
    <phoneticPr fontId="2"/>
  </si>
  <si>
    <t>廃棄月</t>
    <rPh sb="0" eb="2">
      <t>ハイキ</t>
    </rPh>
    <rPh sb="2" eb="3">
      <t>ツキ</t>
    </rPh>
    <phoneticPr fontId="2"/>
  </si>
  <si>
    <t>取得価格×５％</t>
    <rPh sb="0" eb="2">
      <t>シュトク</t>
    </rPh>
    <rPh sb="2" eb="4">
      <t>カカク</t>
    </rPh>
    <phoneticPr fontId="2"/>
  </si>
  <si>
    <t>廃棄年償却</t>
    <rPh sb="0" eb="2">
      <t>ハイキ</t>
    </rPh>
    <rPh sb="2" eb="3">
      <t>ネン</t>
    </rPh>
    <rPh sb="3" eb="5">
      <t>ショウキャク</t>
    </rPh>
    <phoneticPr fontId="2"/>
  </si>
  <si>
    <t>最終年償却費</t>
    <rPh sb="0" eb="2">
      <t>サイシュウ</t>
    </rPh>
    <rPh sb="2" eb="3">
      <t>ネン</t>
    </rPh>
    <rPh sb="3" eb="6">
      <t>ショウキャクヒ</t>
    </rPh>
    <phoneticPr fontId="2"/>
  </si>
  <si>
    <t>判定(１９年３月以前取得)</t>
    <rPh sb="0" eb="2">
      <t>ハンテイ</t>
    </rPh>
    <rPh sb="5" eb="6">
      <t>ネン</t>
    </rPh>
    <rPh sb="7" eb="8">
      <t>ツキ</t>
    </rPh>
    <rPh sb="8" eb="10">
      <t>イゼン</t>
    </rPh>
    <rPh sb="10" eb="12">
      <t>シュトク</t>
    </rPh>
    <phoneticPr fontId="2"/>
  </si>
  <si>
    <t>判定(１９年４月以降取得）</t>
    <rPh sb="0" eb="2">
      <t>ハンテイ</t>
    </rPh>
    <rPh sb="5" eb="6">
      <t>ネン</t>
    </rPh>
    <rPh sb="7" eb="8">
      <t>ガツ</t>
    </rPh>
    <rPh sb="8" eb="10">
      <t>イコウ</t>
    </rPh>
    <rPh sb="10" eb="12">
      <t>シュトク</t>
    </rPh>
    <phoneticPr fontId="2"/>
  </si>
  <si>
    <t>償却終了年</t>
    <rPh sb="0" eb="2">
      <t>ショウキャク</t>
    </rPh>
    <rPh sb="2" eb="4">
      <t>シュウリョウ</t>
    </rPh>
    <rPh sb="4" eb="5">
      <t>ネン</t>
    </rPh>
    <phoneticPr fontId="2"/>
  </si>
  <si>
    <t>5年均等償却経過年数</t>
    <rPh sb="1" eb="2">
      <t>ネン</t>
    </rPh>
    <rPh sb="2" eb="4">
      <t>キントウ</t>
    </rPh>
    <rPh sb="4" eb="6">
      <t>ショウキャク</t>
    </rPh>
    <rPh sb="6" eb="8">
      <t>ケイカ</t>
    </rPh>
    <rPh sb="8" eb="10">
      <t>ネンスウ</t>
    </rPh>
    <phoneticPr fontId="2"/>
  </si>
  <si>
    <t>21年度からの経過年数</t>
    <rPh sb="2" eb="4">
      <t>ネンド</t>
    </rPh>
    <rPh sb="7" eb="9">
      <t>ケイカ</t>
    </rPh>
    <rPh sb="9" eb="11">
      <t>ネンスウ</t>
    </rPh>
    <phoneticPr fontId="2"/>
  </si>
  <si>
    <t>均等償却最終年償却費</t>
    <rPh sb="0" eb="2">
      <t>キントウ</t>
    </rPh>
    <rPh sb="2" eb="4">
      <t>ショウキャク</t>
    </rPh>
    <rPh sb="4" eb="6">
      <t>サイシュウ</t>
    </rPh>
    <rPh sb="6" eb="7">
      <t>ネン</t>
    </rPh>
    <rPh sb="7" eb="10">
      <t>ショウキャクヒ</t>
    </rPh>
    <phoneticPr fontId="2"/>
  </si>
  <si>
    <t>中間年償却額</t>
    <rPh sb="0" eb="2">
      <t>チュウカン</t>
    </rPh>
    <rPh sb="2" eb="3">
      <t>ネン</t>
    </rPh>
    <rPh sb="3" eb="6">
      <t>ショウキャクガク</t>
    </rPh>
    <phoneticPr fontId="2"/>
  </si>
  <si>
    <t>本年分の必要経費算入額</t>
    <phoneticPr fontId="2"/>
  </si>
  <si>
    <t>固定資産除却損失</t>
  </si>
  <si>
    <t>必要経費算入額</t>
    <phoneticPr fontId="2"/>
  </si>
  <si>
    <t>処分費用</t>
    <rPh sb="0" eb="2">
      <t>ショブン</t>
    </rPh>
    <rPh sb="2" eb="4">
      <t>ヒヨウ</t>
    </rPh>
    <phoneticPr fontId="2"/>
  </si>
  <si>
    <t>実質未償却残高</t>
    <rPh sb="0" eb="2">
      <t>ジッシツ</t>
    </rPh>
    <phoneticPr fontId="2"/>
  </si>
  <si>
    <t>①  建  物</t>
    <rPh sb="3" eb="7">
      <t>タテモノ</t>
    </rPh>
    <phoneticPr fontId="2"/>
  </si>
  <si>
    <t>構 造 又 は 用 途</t>
    <rPh sb="0" eb="3">
      <t>コウゾウ</t>
    </rPh>
    <rPh sb="4" eb="5">
      <t>マタ</t>
    </rPh>
    <rPh sb="8" eb="11">
      <t>ヨウト</t>
    </rPh>
    <phoneticPr fontId="2"/>
  </si>
  <si>
    <t>細                              目</t>
    <rPh sb="0" eb="32">
      <t>サイモク</t>
    </rPh>
    <phoneticPr fontId="2"/>
  </si>
  <si>
    <t>耐用年数</t>
    <rPh sb="0" eb="4">
      <t>タイヨウネンスウ</t>
    </rPh>
    <phoneticPr fontId="2"/>
  </si>
  <si>
    <t>木造のもの</t>
    <rPh sb="0" eb="2">
      <t>モクゾウ</t>
    </rPh>
    <phoneticPr fontId="2"/>
  </si>
  <si>
    <t>･</t>
    <phoneticPr fontId="2"/>
  </si>
  <si>
    <t>ラ</t>
    <phoneticPr fontId="2"/>
  </si>
  <si>
    <t>ａ</t>
    <phoneticPr fontId="2"/>
  </si>
  <si>
    <t>㎏</t>
    <phoneticPr fontId="2"/>
  </si>
  <si>
    <t>㎡</t>
    <phoneticPr fontId="2"/>
  </si>
  <si>
    <t>Ｂ</t>
    <phoneticPr fontId="2"/>
  </si>
  <si>
    <t>ａ</t>
    <phoneticPr fontId="2"/>
  </si>
  <si>
    <t>⑤</t>
    <phoneticPr fontId="2"/>
  </si>
  <si>
    <t>⑥</t>
    <phoneticPr fontId="2"/>
  </si>
  <si>
    <t>(Ａ＋Ｂ)</t>
    <phoneticPr fontId="2"/>
  </si>
  <si>
    <t>Ｃ</t>
    <phoneticPr fontId="2"/>
  </si>
  <si>
    <t>Ａ</t>
    <phoneticPr fontId="2"/>
  </si>
  <si>
    <t>①</t>
    <phoneticPr fontId="2"/>
  </si>
  <si>
    <t>②</t>
    <phoneticPr fontId="2"/>
  </si>
  <si>
    <t>③</t>
    <phoneticPr fontId="2"/>
  </si>
  <si>
    <t>(Ａ＋Ｂ＋Ｃ)</t>
    <phoneticPr fontId="2"/>
  </si>
  <si>
    <t>・店舗用、住宅用のもの</t>
    <rPh sb="1" eb="3">
      <t>テンポ</t>
    </rPh>
    <rPh sb="3" eb="4">
      <t>ヨウ</t>
    </rPh>
    <rPh sb="5" eb="7">
      <t>ジュウタク</t>
    </rPh>
    <rPh sb="7" eb="8">
      <t>ヨウ</t>
    </rPh>
    <phoneticPr fontId="2"/>
  </si>
  <si>
    <t>・倉庫用、作業場用のもの</t>
    <rPh sb="1" eb="3">
      <t>ソウコ</t>
    </rPh>
    <rPh sb="3" eb="4">
      <t>ヨウ</t>
    </rPh>
    <rPh sb="5" eb="7">
      <t>サギョウヨウ</t>
    </rPh>
    <rPh sb="7" eb="8">
      <t>バ</t>
    </rPh>
    <rPh sb="8" eb="9">
      <t>ヨウ</t>
    </rPh>
    <phoneticPr fontId="2"/>
  </si>
  <si>
    <t>木造モルタル造のもの</t>
    <rPh sb="0" eb="2">
      <t>モクゾウ</t>
    </rPh>
    <rPh sb="6" eb="7">
      <t>ツク</t>
    </rPh>
    <phoneticPr fontId="2"/>
  </si>
  <si>
    <t>簡易建物</t>
    <rPh sb="0" eb="2">
      <t>カンイ</t>
    </rPh>
    <rPh sb="2" eb="4">
      <t>タテモノ</t>
    </rPh>
    <phoneticPr fontId="2"/>
  </si>
  <si>
    <t>・木製主要柱が10cm角以下で土居ぶき、杉皮ぶき、ﾙｰﾌｨﾝｸﾞぶき、ﾄﾀﾝぶき</t>
    <rPh sb="1" eb="2">
      <t>モクゾウ</t>
    </rPh>
    <rPh sb="2" eb="3">
      <t>セイヒン</t>
    </rPh>
    <rPh sb="3" eb="5">
      <t>シュヨウ</t>
    </rPh>
    <rPh sb="5" eb="6">
      <t>ハシラ</t>
    </rPh>
    <rPh sb="11" eb="12">
      <t>カク</t>
    </rPh>
    <rPh sb="12" eb="14">
      <t>イカ</t>
    </rPh>
    <rPh sb="15" eb="17">
      <t>ドイ</t>
    </rPh>
    <rPh sb="20" eb="21">
      <t>スギ</t>
    </rPh>
    <rPh sb="21" eb="22">
      <t>カワ</t>
    </rPh>
    <phoneticPr fontId="2"/>
  </si>
  <si>
    <t>・掘立造のもの及び仮設のもの</t>
    <rPh sb="1" eb="2">
      <t>ホッタ</t>
    </rPh>
    <rPh sb="2" eb="3">
      <t>タ</t>
    </rPh>
    <rPh sb="3" eb="4">
      <t>ツク</t>
    </rPh>
    <rPh sb="7" eb="8">
      <t>オヨ</t>
    </rPh>
    <rPh sb="9" eb="11">
      <t>カセツ</t>
    </rPh>
    <phoneticPr fontId="2"/>
  </si>
  <si>
    <t>金
属
造</t>
    <rPh sb="0" eb="4">
      <t>キンゾク</t>
    </rPh>
    <rPh sb="6" eb="7">
      <t>ツク</t>
    </rPh>
    <phoneticPr fontId="2"/>
  </si>
  <si>
    <t>骨格材の肉厚が</t>
    <rPh sb="0" eb="2">
      <t>コッカク</t>
    </rPh>
    <rPh sb="2" eb="3">
      <t>ザイモク</t>
    </rPh>
    <rPh sb="4" eb="5">
      <t>ニク</t>
    </rPh>
    <rPh sb="5" eb="6">
      <t>アツ</t>
    </rPh>
    <phoneticPr fontId="2"/>
  </si>
  <si>
    <t xml:space="preserve"> 4㎜超のもの</t>
    <rPh sb="3" eb="4">
      <t>コ</t>
    </rPh>
    <phoneticPr fontId="2"/>
  </si>
  <si>
    <t xml:space="preserve"> 3㎜超 4㎜以下のもの</t>
    <rPh sb="3" eb="4">
      <t>コ</t>
    </rPh>
    <rPh sb="7" eb="9">
      <t>イカ</t>
    </rPh>
    <phoneticPr fontId="2"/>
  </si>
  <si>
    <t xml:space="preserve"> 3㎜以下のもの</t>
    <rPh sb="3" eb="5">
      <t>イカ</t>
    </rPh>
    <phoneticPr fontId="2"/>
  </si>
  <si>
    <t>れんが造、石造、ブロ</t>
    <rPh sb="3" eb="4">
      <t>ツク</t>
    </rPh>
    <rPh sb="5" eb="6">
      <t>イシ</t>
    </rPh>
    <rPh sb="6" eb="7">
      <t>ツク</t>
    </rPh>
    <phoneticPr fontId="2"/>
  </si>
  <si>
    <t>続柄</t>
    <rPh sb="0" eb="2">
      <t>ツヅキガラ</t>
    </rPh>
    <phoneticPr fontId="2"/>
  </si>
  <si>
    <t>ック造のもの</t>
    <rPh sb="2" eb="3">
      <t>ツク</t>
    </rPh>
    <phoneticPr fontId="2"/>
  </si>
  <si>
    <t>鉄骨鉄筋コンクリート</t>
    <rPh sb="0" eb="2">
      <t>テッコツ</t>
    </rPh>
    <rPh sb="2" eb="4">
      <t>テッキン</t>
    </rPh>
    <phoneticPr fontId="2"/>
  </si>
  <si>
    <t>・住宅用</t>
    <rPh sb="1" eb="4">
      <t>ジュウタクヨウ</t>
    </rPh>
    <phoneticPr fontId="2"/>
  </si>
  <si>
    <t>造・鉄筋コンクリート</t>
    <rPh sb="0" eb="1">
      <t>ツク</t>
    </rPh>
    <rPh sb="2" eb="4">
      <t>テッキン</t>
    </rPh>
    <phoneticPr fontId="2"/>
  </si>
  <si>
    <t>・店舗用</t>
    <rPh sb="1" eb="3">
      <t>テンポ</t>
    </rPh>
    <rPh sb="3" eb="4">
      <t>ヨウ</t>
    </rPh>
    <phoneticPr fontId="2"/>
  </si>
  <si>
    <t>造のもの</t>
    <rPh sb="0" eb="1">
      <t>ツク</t>
    </rPh>
    <phoneticPr fontId="2"/>
  </si>
  <si>
    <t>・倉庫用、作業場用</t>
    <rPh sb="1" eb="3">
      <t>ソウコ</t>
    </rPh>
    <rPh sb="3" eb="4">
      <t>ヨウ</t>
    </rPh>
    <rPh sb="5" eb="7">
      <t>サギョウヨウ</t>
    </rPh>
    <rPh sb="7" eb="8">
      <t>バ</t>
    </rPh>
    <rPh sb="8" eb="9">
      <t>ヨウ</t>
    </rPh>
    <phoneticPr fontId="2"/>
  </si>
  <si>
    <t>・金属造のもの</t>
    <rPh sb="1" eb="3">
      <t>キンゾク</t>
    </rPh>
    <rPh sb="3" eb="4">
      <t>ツク</t>
    </rPh>
    <phoneticPr fontId="2"/>
  </si>
  <si>
    <t>・木骨造のもの</t>
    <rPh sb="1" eb="2">
      <t>キ</t>
    </rPh>
    <rPh sb="2" eb="3">
      <t>ホネ</t>
    </rPh>
    <rPh sb="3" eb="4">
      <t>ツク</t>
    </rPh>
    <phoneticPr fontId="2"/>
  </si>
  <si>
    <t>主としてコンクリート造</t>
    <rPh sb="0" eb="1">
      <t>シュ</t>
    </rPh>
    <rPh sb="10" eb="11">
      <t>ツク</t>
    </rPh>
    <phoneticPr fontId="2"/>
  </si>
  <si>
    <t>○  果樹又はホップだな、斜降索道設備及び牧さく(電気牧さくを含む。)</t>
    <rPh sb="3" eb="5">
      <t>カジュ</t>
    </rPh>
    <rPh sb="5" eb="6">
      <t>マタ</t>
    </rPh>
    <rPh sb="13" eb="14">
      <t>シャ</t>
    </rPh>
    <rPh sb="14" eb="15">
      <t>オ</t>
    </rPh>
    <rPh sb="15" eb="17">
      <t>サクドウ</t>
    </rPh>
    <rPh sb="17" eb="19">
      <t>セツビ</t>
    </rPh>
    <rPh sb="19" eb="20">
      <t>オヨ</t>
    </rPh>
    <rPh sb="21" eb="22">
      <t>ボク</t>
    </rPh>
    <rPh sb="25" eb="27">
      <t>デンキ</t>
    </rPh>
    <rPh sb="27" eb="28">
      <t>ボクジョウ</t>
    </rPh>
    <rPh sb="31" eb="32">
      <t>フク</t>
    </rPh>
    <phoneticPr fontId="2"/>
  </si>
  <si>
    <t>れんが造、石造又はブロ</t>
    <rPh sb="3" eb="4">
      <t>ツク</t>
    </rPh>
    <rPh sb="5" eb="6">
      <t>イシ</t>
    </rPh>
    <rPh sb="6" eb="7">
      <t>ツク</t>
    </rPh>
    <rPh sb="7" eb="8">
      <t>マタ</t>
    </rPh>
    <phoneticPr fontId="2"/>
  </si>
  <si>
    <t>○  その他のもの(例:頭首工、えん堤、ひ門、用水路、かんがい用配管、</t>
    <rPh sb="3" eb="6">
      <t>ソノタ</t>
    </rPh>
    <rPh sb="10" eb="11">
      <t>レイ</t>
    </rPh>
    <rPh sb="12" eb="13">
      <t>アタマ</t>
    </rPh>
    <rPh sb="13" eb="14">
      <t>クビ</t>
    </rPh>
    <rPh sb="14" eb="15">
      <t>コウ</t>
    </rPh>
    <rPh sb="18" eb="19">
      <t>テイボウ</t>
    </rPh>
    <rPh sb="21" eb="22">
      <t>モン</t>
    </rPh>
    <rPh sb="23" eb="26">
      <t>ヨウスイロ</t>
    </rPh>
    <rPh sb="31" eb="32">
      <t>ヨウ</t>
    </rPh>
    <rPh sb="32" eb="34">
      <t>ハイカン</t>
    </rPh>
    <phoneticPr fontId="2"/>
  </si>
  <si>
    <t>ック造の構築物</t>
    <rPh sb="2" eb="3">
      <t>ツク</t>
    </rPh>
    <rPh sb="4" eb="7">
      <t>コウチクブツ</t>
    </rPh>
    <phoneticPr fontId="2"/>
  </si>
  <si>
    <t xml:space="preserve">  農用井戸、貯水そう、肥料だめ、たい肥盤、温床わく、サイロ、あぜ等</t>
    <rPh sb="2" eb="3">
      <t>ノウギョウ</t>
    </rPh>
    <rPh sb="3" eb="4">
      <t>ヨウ</t>
    </rPh>
    <rPh sb="4" eb="6">
      <t>イド</t>
    </rPh>
    <rPh sb="7" eb="9">
      <t>チョスイ</t>
    </rPh>
    <rPh sb="12" eb="14">
      <t>ヒリョウ</t>
    </rPh>
    <rPh sb="19" eb="20">
      <t>ヒリョウ</t>
    </rPh>
    <rPh sb="20" eb="21">
      <t>バン</t>
    </rPh>
    <rPh sb="22" eb="24">
      <t>オンショウ</t>
    </rPh>
    <rPh sb="33" eb="34">
      <t>トウ</t>
    </rPh>
    <phoneticPr fontId="2"/>
  </si>
  <si>
    <t>主として金属造の構築物</t>
    <rPh sb="0" eb="1">
      <t>シュ</t>
    </rPh>
    <rPh sb="4" eb="6">
      <t>キンゾク</t>
    </rPh>
    <rPh sb="6" eb="7">
      <t>ツク</t>
    </rPh>
    <rPh sb="8" eb="11">
      <t>コウチクブツ</t>
    </rPh>
    <phoneticPr fontId="2"/>
  </si>
  <si>
    <t>耐用年数</t>
    <phoneticPr fontId="2"/>
  </si>
  <si>
    <t>取得月エラー</t>
    <phoneticPr fontId="2"/>
  </si>
  <si>
    <t>取得月を入力！</t>
    <phoneticPr fontId="2"/>
  </si>
  <si>
    <t>元号を入力</t>
    <phoneticPr fontId="2"/>
  </si>
  <si>
    <t>取得年を入力！</t>
    <phoneticPr fontId="2"/>
  </si>
  <si>
    <t>償却の基礎になる金額</t>
    <phoneticPr fontId="2"/>
  </si>
  <si>
    <t>事業割合を入力!</t>
    <phoneticPr fontId="2"/>
  </si>
  <si>
    <t>事業割合エラー</t>
    <phoneticPr fontId="2"/>
  </si>
  <si>
    <t>本年分の必要経費算入額</t>
    <phoneticPr fontId="2"/>
  </si>
  <si>
    <t>旧の耐用年数</t>
    <rPh sb="0" eb="1">
      <t>キュウ</t>
    </rPh>
    <rPh sb="2" eb="4">
      <t>タイヨウ</t>
    </rPh>
    <rPh sb="4" eb="6">
      <t>ネンスウ</t>
    </rPh>
    <phoneticPr fontId="2"/>
  </si>
  <si>
    <t>新の耐用年数</t>
    <rPh sb="0" eb="1">
      <t>シン</t>
    </rPh>
    <rPh sb="2" eb="4">
      <t>タイヨウ</t>
    </rPh>
    <rPh sb="4" eb="6">
      <t>ネンスウ</t>
    </rPh>
    <phoneticPr fontId="2"/>
  </si>
  <si>
    <t>○  斜降索道設備</t>
    <rPh sb="3" eb="4">
      <t>シャコウ</t>
    </rPh>
    <rPh sb="4" eb="5">
      <t>オ</t>
    </rPh>
    <rPh sb="5" eb="7">
      <t>サクドウ</t>
    </rPh>
    <rPh sb="7" eb="9">
      <t>セツビ</t>
    </rPh>
    <phoneticPr fontId="2"/>
  </si>
  <si>
    <t>○  その他のもの(例:農用井戸、かん水用又は果樹だな等)</t>
    <rPh sb="3" eb="6">
      <t>ソノタ</t>
    </rPh>
    <rPh sb="10" eb="11">
      <t>レイ</t>
    </rPh>
    <rPh sb="12" eb="13">
      <t>ノウギョウ</t>
    </rPh>
    <rPh sb="13" eb="14">
      <t>ヨウ</t>
    </rPh>
    <rPh sb="14" eb="16">
      <t>イド</t>
    </rPh>
    <rPh sb="19" eb="20">
      <t>ミズ</t>
    </rPh>
    <rPh sb="20" eb="21">
      <t>ヨウ</t>
    </rPh>
    <rPh sb="21" eb="22">
      <t>マタ</t>
    </rPh>
    <rPh sb="23" eb="25">
      <t>カジュ</t>
    </rPh>
    <rPh sb="27" eb="28">
      <t>トウ</t>
    </rPh>
    <phoneticPr fontId="2"/>
  </si>
  <si>
    <t>主として木造の構築物</t>
    <rPh sb="0" eb="1">
      <t>シュ</t>
    </rPh>
    <rPh sb="4" eb="6">
      <t>モクゾウ</t>
    </rPh>
    <rPh sb="7" eb="10">
      <t>コウチクブツ</t>
    </rPh>
    <phoneticPr fontId="2"/>
  </si>
  <si>
    <t xml:space="preserve">  例:果樹又はホップだな、斜降索道設備、稲架、牧さく(電気牧さくを含む)等</t>
    <rPh sb="2" eb="3">
      <t>レイ</t>
    </rPh>
    <rPh sb="4" eb="6">
      <t>カジュ</t>
    </rPh>
    <rPh sb="6" eb="7">
      <t>マタ</t>
    </rPh>
    <rPh sb="14" eb="15">
      <t>シャコウ</t>
    </rPh>
    <rPh sb="15" eb="16">
      <t>オ</t>
    </rPh>
    <rPh sb="16" eb="18">
      <t>サクドウ</t>
    </rPh>
    <rPh sb="18" eb="20">
      <t>セツビ</t>
    </rPh>
    <rPh sb="21" eb="22">
      <t>イネ</t>
    </rPh>
    <rPh sb="22" eb="23">
      <t>ジュウジカ</t>
    </rPh>
    <rPh sb="24" eb="25">
      <t>ボク</t>
    </rPh>
    <rPh sb="28" eb="30">
      <t>デンキ</t>
    </rPh>
    <rPh sb="30" eb="31">
      <t>ボク</t>
    </rPh>
    <rPh sb="34" eb="35">
      <t>フク</t>
    </rPh>
    <rPh sb="37" eb="38">
      <t>トウ</t>
    </rPh>
    <phoneticPr fontId="2"/>
  </si>
  <si>
    <t>土管を主とした構築物</t>
    <rPh sb="0" eb="2">
      <t>ドカン</t>
    </rPh>
    <rPh sb="3" eb="4">
      <t>シュ</t>
    </rPh>
    <rPh sb="7" eb="10">
      <t>コウチクブツ</t>
    </rPh>
    <phoneticPr fontId="2"/>
  </si>
  <si>
    <t xml:space="preserve">  例:暗きょ、農用井戸、かんがい用配管等</t>
    <rPh sb="2" eb="3">
      <t>レイ</t>
    </rPh>
    <rPh sb="4" eb="5">
      <t>クラ</t>
    </rPh>
    <rPh sb="8" eb="9">
      <t>ノウギョウ</t>
    </rPh>
    <rPh sb="9" eb="10">
      <t>ヨウ</t>
    </rPh>
    <rPh sb="10" eb="12">
      <t>イド</t>
    </rPh>
    <rPh sb="17" eb="18">
      <t>ヨウ</t>
    </rPh>
    <rPh sb="18" eb="20">
      <t>ハイカン</t>
    </rPh>
    <rPh sb="20" eb="21">
      <t>トウ</t>
    </rPh>
    <phoneticPr fontId="2"/>
  </si>
  <si>
    <t>その他の構築物</t>
    <rPh sb="2" eb="3">
      <t>タ</t>
    </rPh>
    <rPh sb="4" eb="7">
      <t>コウチクブツ</t>
    </rPh>
    <phoneticPr fontId="2"/>
  </si>
  <si>
    <t xml:space="preserve">  例:薬剤散布及びかんがい用塩化ビニール配管等</t>
    <rPh sb="2" eb="3">
      <t>レイ</t>
    </rPh>
    <rPh sb="4" eb="8">
      <t>ヤクザイサンプ</t>
    </rPh>
    <rPh sb="8" eb="9">
      <t>オヨ</t>
    </rPh>
    <rPh sb="14" eb="15">
      <t>ヨウ</t>
    </rPh>
    <rPh sb="15" eb="17">
      <t>エンカ</t>
    </rPh>
    <rPh sb="21" eb="23">
      <t>ハイカン</t>
    </rPh>
    <rPh sb="23" eb="24">
      <t>トウ</t>
    </rPh>
    <phoneticPr fontId="2"/>
  </si>
  <si>
    <t>電  動  機</t>
    <rPh sb="0" eb="7">
      <t>デンドウキ</t>
    </rPh>
    <phoneticPr fontId="2"/>
  </si>
  <si>
    <t xml:space="preserve">  例:モーター</t>
    <rPh sb="2" eb="3">
      <t>レイ</t>
    </rPh>
    <phoneticPr fontId="2"/>
  </si>
  <si>
    <t>内燃機関、ボイラー及び</t>
    <rPh sb="0" eb="4">
      <t>ナイネンキカン</t>
    </rPh>
    <rPh sb="9" eb="10">
      <t>オヨ</t>
    </rPh>
    <phoneticPr fontId="2"/>
  </si>
  <si>
    <t xml:space="preserve">  例:ディーゼルエンジン、ガソリンエンジン、ボイラー等</t>
    <rPh sb="2" eb="3">
      <t>レイ</t>
    </rPh>
    <rPh sb="27" eb="28">
      <t>トウ</t>
    </rPh>
    <phoneticPr fontId="2"/>
  </si>
  <si>
    <t>○  歩行型トラクター(耕運機)</t>
    <rPh sb="3" eb="5">
      <t>ホコウヨウ</t>
    </rPh>
    <rPh sb="5" eb="6">
      <t>カタ</t>
    </rPh>
    <rPh sb="12" eb="15">
      <t>コウウンキ</t>
    </rPh>
    <phoneticPr fontId="2"/>
  </si>
  <si>
    <t>○  その他のもの (例:乗用型トラクター等)</t>
    <rPh sb="3" eb="6">
      <t>ソノタ</t>
    </rPh>
    <rPh sb="11" eb="12">
      <t>レイ</t>
    </rPh>
    <rPh sb="13" eb="16">
      <t>ジョウヨウガタ</t>
    </rPh>
    <rPh sb="21" eb="22">
      <t>トウ</t>
    </rPh>
    <phoneticPr fontId="2"/>
  </si>
  <si>
    <t>耕うん整地用機具</t>
    <rPh sb="0" eb="1">
      <t>コウウンキ</t>
    </rPh>
    <rPh sb="3" eb="5">
      <t>セイチ</t>
    </rPh>
    <rPh sb="5" eb="6">
      <t>ヨウ</t>
    </rPh>
    <rPh sb="6" eb="8">
      <t>キグ</t>
    </rPh>
    <phoneticPr fontId="2"/>
  </si>
  <si>
    <t xml:space="preserve">  例:プラウ、ロータリー、ハロー、代掻機、鎮圧機、均平機、うねたて機、</t>
    <rPh sb="2" eb="3">
      <t>レイ</t>
    </rPh>
    <rPh sb="18" eb="20">
      <t>シロカ</t>
    </rPh>
    <rPh sb="20" eb="21">
      <t>キ</t>
    </rPh>
    <rPh sb="22" eb="23">
      <t>チン</t>
    </rPh>
    <rPh sb="23" eb="24">
      <t>アツ</t>
    </rPh>
    <rPh sb="24" eb="25">
      <t>キ</t>
    </rPh>
    <rPh sb="26" eb="27">
      <t>キン</t>
    </rPh>
    <rPh sb="27" eb="28">
      <t>タイラ</t>
    </rPh>
    <rPh sb="28" eb="29">
      <t>キカイ</t>
    </rPh>
    <rPh sb="34" eb="35">
      <t>キ</t>
    </rPh>
    <phoneticPr fontId="2"/>
  </si>
  <si>
    <t xml:space="preserve">     あぜ塗り機等</t>
    <rPh sb="7" eb="8">
      <t>ヌ</t>
    </rPh>
    <rPh sb="9" eb="10">
      <t>キ</t>
    </rPh>
    <rPh sb="10" eb="11">
      <t>トウ</t>
    </rPh>
    <phoneticPr fontId="2"/>
  </si>
  <si>
    <t>耕土造成改良用機具</t>
    <rPh sb="0" eb="2">
      <t>コウド</t>
    </rPh>
    <rPh sb="2" eb="4">
      <t>ゾウセイ</t>
    </rPh>
    <rPh sb="4" eb="6">
      <t>カイリョウ</t>
    </rPh>
    <rPh sb="6" eb="7">
      <t>ヨウ</t>
    </rPh>
    <rPh sb="7" eb="9">
      <t>キグ</t>
    </rPh>
    <phoneticPr fontId="2"/>
  </si>
  <si>
    <t xml:space="preserve">  例:抜根機、心土破砕機、みぞ堀り機、穴掘り機等</t>
    <rPh sb="2" eb="3">
      <t>レイ</t>
    </rPh>
    <rPh sb="4" eb="5">
      <t>ヌ</t>
    </rPh>
    <rPh sb="5" eb="6">
      <t>ネ</t>
    </rPh>
    <rPh sb="6" eb="7">
      <t>キ</t>
    </rPh>
    <rPh sb="8" eb="9">
      <t>ココロ</t>
    </rPh>
    <rPh sb="9" eb="10">
      <t>ツチ</t>
    </rPh>
    <rPh sb="10" eb="11">
      <t>ヤブ</t>
    </rPh>
    <rPh sb="11" eb="12">
      <t>クダ</t>
    </rPh>
    <rPh sb="12" eb="13">
      <t>キ</t>
    </rPh>
    <rPh sb="16" eb="17">
      <t>ホリキ</t>
    </rPh>
    <rPh sb="18" eb="19">
      <t>キ</t>
    </rPh>
    <rPh sb="20" eb="22">
      <t>アナホ</t>
    </rPh>
    <rPh sb="23" eb="24">
      <t>キ</t>
    </rPh>
    <rPh sb="24" eb="25">
      <t>トウ</t>
    </rPh>
    <phoneticPr fontId="2"/>
  </si>
  <si>
    <t xml:space="preserve">  例:たい肥散布機(ﾏﾆｱｽﾌﾟﾚｯﾀﾞ)、石灰散布機(ﾗｲﾑｿｰﾜ)、は種機、施肥は種機</t>
    <rPh sb="2" eb="3">
      <t>レイ</t>
    </rPh>
    <rPh sb="4" eb="7">
      <t>タイヒ</t>
    </rPh>
    <rPh sb="7" eb="9">
      <t>サンプ</t>
    </rPh>
    <rPh sb="9" eb="10">
      <t>キ</t>
    </rPh>
    <rPh sb="23" eb="25">
      <t>セッカイ</t>
    </rPh>
    <rPh sb="25" eb="27">
      <t>サンプ</t>
    </rPh>
    <rPh sb="27" eb="28">
      <t>キ</t>
    </rPh>
    <rPh sb="38" eb="39">
      <t>タネ</t>
    </rPh>
    <rPh sb="39" eb="40">
      <t>キ</t>
    </rPh>
    <rPh sb="41" eb="42">
      <t>シセツ</t>
    </rPh>
    <rPh sb="42" eb="43">
      <t>ヒリョウ</t>
    </rPh>
    <rPh sb="44" eb="45">
      <t>タネ</t>
    </rPh>
    <rPh sb="45" eb="46">
      <t>キ</t>
    </rPh>
    <phoneticPr fontId="2"/>
  </si>
  <si>
    <t xml:space="preserve">    (ブロードキャスタを含む。)、田植機、移植機、育苗機、中耕除草機、</t>
    <rPh sb="14" eb="15">
      <t>フク</t>
    </rPh>
    <rPh sb="19" eb="21">
      <t>タウエキ</t>
    </rPh>
    <rPh sb="21" eb="22">
      <t>キ</t>
    </rPh>
    <rPh sb="23" eb="25">
      <t>イショク</t>
    </rPh>
    <rPh sb="25" eb="26">
      <t>キ</t>
    </rPh>
    <rPh sb="27" eb="29">
      <t>イクビョウ</t>
    </rPh>
    <rPh sb="29" eb="30">
      <t>キ</t>
    </rPh>
    <rPh sb="31" eb="32">
      <t>ナカ</t>
    </rPh>
    <rPh sb="32" eb="33">
      <t>コウウンキ</t>
    </rPh>
    <rPh sb="33" eb="35">
      <t>ジョソウ</t>
    </rPh>
    <rPh sb="35" eb="36">
      <t>キ</t>
    </rPh>
    <phoneticPr fontId="2"/>
  </si>
  <si>
    <t>栽培管理用機具</t>
    <rPh sb="0" eb="2">
      <t>サイバイ</t>
    </rPh>
    <rPh sb="2" eb="4">
      <t>カンリ</t>
    </rPh>
    <rPh sb="4" eb="5">
      <t>ヨウ</t>
    </rPh>
    <rPh sb="5" eb="7">
      <t>キグ</t>
    </rPh>
    <phoneticPr fontId="2"/>
  </si>
  <si>
    <t xml:space="preserve">     ｽﾌﾟﾘﾝｸﾗｰ、マルチャ、動力剪定機、暖房機、温室自動天窓開閉装置、</t>
    <rPh sb="19" eb="21">
      <t>ドウリョク</t>
    </rPh>
    <rPh sb="22" eb="23">
      <t>サダ</t>
    </rPh>
    <rPh sb="23" eb="24">
      <t>キ</t>
    </rPh>
    <rPh sb="25" eb="28">
      <t>ダンボウキ</t>
    </rPh>
    <rPh sb="29" eb="31">
      <t>オンシツ</t>
    </rPh>
    <rPh sb="31" eb="33">
      <t>ジドウ</t>
    </rPh>
    <rPh sb="33" eb="35">
      <t>テンマド</t>
    </rPh>
    <rPh sb="35" eb="37">
      <t>カイヘイ</t>
    </rPh>
    <rPh sb="37" eb="39">
      <t>ソウチ</t>
    </rPh>
    <phoneticPr fontId="2"/>
  </si>
  <si>
    <t xml:space="preserve">    温室自動換気装置、温室用施肥かん水装置(除く槽・ポンプ)、剪枝機、</t>
    <rPh sb="4" eb="6">
      <t>オンシツ</t>
    </rPh>
    <rPh sb="6" eb="8">
      <t>ジドウ</t>
    </rPh>
    <rPh sb="8" eb="10">
      <t>カンキ</t>
    </rPh>
    <rPh sb="10" eb="12">
      <t>ソウチ</t>
    </rPh>
    <rPh sb="13" eb="15">
      <t>オンシツ</t>
    </rPh>
    <rPh sb="15" eb="16">
      <t>ヨウ</t>
    </rPh>
    <rPh sb="16" eb="17">
      <t>シセツ</t>
    </rPh>
    <rPh sb="17" eb="18">
      <t>ヒリョウ</t>
    </rPh>
    <rPh sb="20" eb="21">
      <t>ミズ</t>
    </rPh>
    <rPh sb="21" eb="23">
      <t>ソウチ</t>
    </rPh>
    <rPh sb="24" eb="25">
      <t>ノゾ</t>
    </rPh>
    <rPh sb="26" eb="27">
      <t>ソウ</t>
    </rPh>
    <rPh sb="34" eb="35">
      <t>エダ</t>
    </rPh>
    <rPh sb="35" eb="36">
      <t>キ</t>
    </rPh>
    <phoneticPr fontId="2"/>
  </si>
  <si>
    <t xml:space="preserve">    走行式作業台、管理機等</t>
    <rPh sb="4" eb="6">
      <t>ソウコウ</t>
    </rPh>
    <rPh sb="6" eb="7">
      <t>シキ</t>
    </rPh>
    <rPh sb="7" eb="9">
      <t>サギョウ</t>
    </rPh>
    <rPh sb="9" eb="10">
      <t>ダイ</t>
    </rPh>
    <rPh sb="11" eb="13">
      <t>カンリ</t>
    </rPh>
    <rPh sb="13" eb="14">
      <t>キ</t>
    </rPh>
    <rPh sb="14" eb="15">
      <t>トウ</t>
    </rPh>
    <phoneticPr fontId="2"/>
  </si>
  <si>
    <t>防除用機具</t>
    <rPh sb="0" eb="2">
      <t>ボウジョ</t>
    </rPh>
    <rPh sb="2" eb="3">
      <t>ヨウ</t>
    </rPh>
    <rPh sb="3" eb="5">
      <t>キグ</t>
    </rPh>
    <phoneticPr fontId="2"/>
  </si>
  <si>
    <t>旧</t>
    <rPh sb="0" eb="1">
      <t>キュウ</t>
    </rPh>
    <phoneticPr fontId="2"/>
  </si>
  <si>
    <t>新</t>
    <rPh sb="0" eb="1">
      <t>シン</t>
    </rPh>
    <phoneticPr fontId="2"/>
  </si>
  <si>
    <t xml:space="preserve">  例:スピードスプレイヤー、散粉機、噴霧機、ミスト機、煙霧機、土壌消毒機等</t>
    <rPh sb="2" eb="3">
      <t>レイ</t>
    </rPh>
    <rPh sb="15" eb="16">
      <t>サンプ</t>
    </rPh>
    <rPh sb="16" eb="17">
      <t>コナ</t>
    </rPh>
    <rPh sb="17" eb="18">
      <t>キ</t>
    </rPh>
    <rPh sb="19" eb="21">
      <t>フンム</t>
    </rPh>
    <rPh sb="21" eb="22">
      <t>キ</t>
    </rPh>
    <rPh sb="26" eb="27">
      <t>キ</t>
    </rPh>
    <rPh sb="28" eb="29">
      <t>ケムリ</t>
    </rPh>
    <rPh sb="29" eb="30">
      <t>キリ</t>
    </rPh>
    <rPh sb="30" eb="31">
      <t>キ</t>
    </rPh>
    <rPh sb="32" eb="34">
      <t>ドジョウ</t>
    </rPh>
    <rPh sb="34" eb="36">
      <t>ショウドク</t>
    </rPh>
    <rPh sb="36" eb="37">
      <t>キ</t>
    </rPh>
    <rPh sb="37" eb="38">
      <t>トウ</t>
    </rPh>
    <phoneticPr fontId="2"/>
  </si>
  <si>
    <t>穀類収穫調製用機具</t>
    <rPh sb="0" eb="2">
      <t>コクルイ</t>
    </rPh>
    <rPh sb="2" eb="4">
      <t>シュウカク</t>
    </rPh>
    <rPh sb="4" eb="5">
      <t>チョウセイ</t>
    </rPh>
    <rPh sb="5" eb="6">
      <t>セイ</t>
    </rPh>
    <rPh sb="6" eb="7">
      <t>ヨウ</t>
    </rPh>
    <rPh sb="7" eb="9">
      <t>キグ</t>
    </rPh>
    <phoneticPr fontId="2"/>
  </si>
  <si>
    <t xml:space="preserve">  (自走式のものを除く)、わら処理カッター</t>
    <rPh sb="3" eb="5">
      <t>ジソウ</t>
    </rPh>
    <rPh sb="5" eb="6">
      <t>シキ</t>
    </rPh>
    <rPh sb="10" eb="11">
      <t>ノゾ</t>
    </rPh>
    <rPh sb="16" eb="18">
      <t>ショリ</t>
    </rPh>
    <phoneticPr fontId="2"/>
  </si>
  <si>
    <t>○  その他のもの</t>
    <rPh sb="3" eb="6">
      <t>ソノタ</t>
    </rPh>
    <phoneticPr fontId="2"/>
  </si>
  <si>
    <t xml:space="preserve">  例:普通型コンバイン、ウインドローワ、籾すり機、脱穀機、穀物乾燥機等</t>
    <rPh sb="2" eb="3">
      <t>レイ</t>
    </rPh>
    <rPh sb="4" eb="6">
      <t>フツウ</t>
    </rPh>
    <rPh sb="6" eb="7">
      <t>ガタ</t>
    </rPh>
    <rPh sb="21" eb="22">
      <t>モミス</t>
    </rPh>
    <rPh sb="24" eb="25">
      <t>キ</t>
    </rPh>
    <rPh sb="26" eb="28">
      <t>ダッコク</t>
    </rPh>
    <rPh sb="28" eb="29">
      <t>キ</t>
    </rPh>
    <rPh sb="30" eb="32">
      <t>コクモツ</t>
    </rPh>
    <rPh sb="32" eb="34">
      <t>カンソウ</t>
    </rPh>
    <rPh sb="34" eb="35">
      <t>キ</t>
    </rPh>
    <rPh sb="35" eb="36">
      <t>トウ</t>
    </rPh>
    <phoneticPr fontId="2"/>
  </si>
  <si>
    <t>飼料作物収穫調製用機具</t>
    <rPh sb="0" eb="2">
      <t>シリョウ</t>
    </rPh>
    <rPh sb="2" eb="4">
      <t>サクモツ</t>
    </rPh>
    <rPh sb="4" eb="6">
      <t>シュウカク</t>
    </rPh>
    <rPh sb="6" eb="7">
      <t>チョウセイ</t>
    </rPh>
    <rPh sb="7" eb="8">
      <t>セイ</t>
    </rPh>
    <rPh sb="8" eb="9">
      <t>ヨウ</t>
    </rPh>
    <rPh sb="9" eb="11">
      <t>キグ</t>
    </rPh>
    <phoneticPr fontId="2"/>
  </si>
  <si>
    <t xml:space="preserve">  サイレージデイストリビュータ、サイレージアンローダー、飼料細断機</t>
    <rPh sb="29" eb="31">
      <t>シリョウ</t>
    </rPh>
    <rPh sb="31" eb="32">
      <t>コマ</t>
    </rPh>
    <rPh sb="32" eb="33">
      <t>ダンガイ</t>
    </rPh>
    <rPh sb="33" eb="34">
      <t>キ</t>
    </rPh>
    <phoneticPr fontId="2"/>
  </si>
  <si>
    <t>○  その他のもの</t>
    <rPh sb="5" eb="6">
      <t>タ</t>
    </rPh>
    <phoneticPr fontId="2"/>
  </si>
  <si>
    <t xml:space="preserve">  例:自走式フォレージハーベスター、自走式ヘーコンデショナー、</t>
    <rPh sb="2" eb="3">
      <t>レイ</t>
    </rPh>
    <rPh sb="4" eb="6">
      <t>ジソウ</t>
    </rPh>
    <rPh sb="6" eb="7">
      <t>シキ</t>
    </rPh>
    <rPh sb="19" eb="21">
      <t>ジソウ</t>
    </rPh>
    <rPh sb="21" eb="22">
      <t>シキ</t>
    </rPh>
    <phoneticPr fontId="2"/>
  </si>
  <si>
    <t xml:space="preserve">     自走式モアコンデショナー、自走式ヘーベーラー、連続式自動ドライヤー、</t>
    <rPh sb="5" eb="7">
      <t>ジソウ</t>
    </rPh>
    <rPh sb="7" eb="8">
      <t>シキ</t>
    </rPh>
    <rPh sb="18" eb="20">
      <t>ジソウ</t>
    </rPh>
    <rPh sb="20" eb="21">
      <t>シキ</t>
    </rPh>
    <rPh sb="28" eb="30">
      <t>レンゾク</t>
    </rPh>
    <rPh sb="30" eb="31">
      <t>シキ</t>
    </rPh>
    <rPh sb="31" eb="33">
      <t>ジドウ</t>
    </rPh>
    <phoneticPr fontId="2"/>
  </si>
  <si>
    <t>新品の場合</t>
    <rPh sb="0" eb="2">
      <t>シンピン</t>
    </rPh>
    <rPh sb="3" eb="5">
      <t>バアイ</t>
    </rPh>
    <phoneticPr fontId="2"/>
  </si>
  <si>
    <t>中古の場合</t>
    <rPh sb="0" eb="2">
      <t>チュウコ</t>
    </rPh>
    <rPh sb="3" eb="5">
      <t>バアイ</t>
    </rPh>
    <phoneticPr fontId="2"/>
  </si>
  <si>
    <t>よく出てくるもの</t>
    <rPh sb="2" eb="3">
      <t>デ</t>
    </rPh>
    <phoneticPr fontId="2"/>
  </si>
  <si>
    <t>・乗用型トラクター・籾すり機・乾燥機</t>
    <rPh sb="1" eb="3">
      <t>ジョウヨウ</t>
    </rPh>
    <rPh sb="3" eb="4">
      <t>ガタ</t>
    </rPh>
    <rPh sb="10" eb="11">
      <t>モミ</t>
    </rPh>
    <rPh sb="13" eb="14">
      <t>キ</t>
    </rPh>
    <rPh sb="15" eb="18">
      <t>カンソウキ</t>
    </rPh>
    <phoneticPr fontId="2"/>
  </si>
  <si>
    <t>・歩行型トラクター(耕運機)・田植機・自脱型コンバイン</t>
    <rPh sb="1" eb="4">
      <t>ホコウガタ</t>
    </rPh>
    <rPh sb="10" eb="13">
      <t>コウウンキ</t>
    </rPh>
    <rPh sb="15" eb="17">
      <t>タウエ</t>
    </rPh>
    <rPh sb="17" eb="18">
      <t>キ</t>
    </rPh>
    <rPh sb="19" eb="20">
      <t>ジ</t>
    </rPh>
    <rPh sb="20" eb="21">
      <t>ダツ</t>
    </rPh>
    <rPh sb="21" eb="22">
      <t>ガタ</t>
    </rPh>
    <phoneticPr fontId="2"/>
  </si>
  <si>
    <t>・軽トラック</t>
    <rPh sb="1" eb="2">
      <t>ケイ</t>
    </rPh>
    <phoneticPr fontId="2"/>
  </si>
  <si>
    <t xml:space="preserve"> 〃</t>
    <phoneticPr fontId="2"/>
  </si>
  <si>
    <t>ビニールハウス</t>
    <phoneticPr fontId="2"/>
  </si>
  <si>
    <t>②　車両</t>
    <rPh sb="2" eb="4">
      <t>シャリョウ</t>
    </rPh>
    <phoneticPr fontId="2"/>
  </si>
  <si>
    <t>○自動車（二輪又は三輪自動車を除く）</t>
    <rPh sb="1" eb="4">
      <t>ジドウシャ</t>
    </rPh>
    <rPh sb="5" eb="7">
      <t>２リン</t>
    </rPh>
    <rPh sb="7" eb="8">
      <t>マタ</t>
    </rPh>
    <rPh sb="9" eb="11">
      <t>３リン</t>
    </rPh>
    <rPh sb="11" eb="14">
      <t>ジドウシャ</t>
    </rPh>
    <rPh sb="15" eb="16">
      <t>ノゾ</t>
    </rPh>
    <phoneticPr fontId="2"/>
  </si>
  <si>
    <t>　・小型車（660cc以下）</t>
    <rPh sb="2" eb="5">
      <t>コガタシャ</t>
    </rPh>
    <rPh sb="11" eb="13">
      <t>イカ</t>
    </rPh>
    <phoneticPr fontId="2"/>
  </si>
  <si>
    <t>　・その他のもの</t>
    <rPh sb="4" eb="5">
      <t>タ</t>
    </rPh>
    <phoneticPr fontId="2"/>
  </si>
  <si>
    <t>　　　貨物自動車（ダンプ式のもの）</t>
    <rPh sb="3" eb="5">
      <t>カモツ</t>
    </rPh>
    <rPh sb="5" eb="8">
      <t>ジドウシャ</t>
    </rPh>
    <rPh sb="12" eb="13">
      <t>シキ</t>
    </rPh>
    <phoneticPr fontId="2"/>
  </si>
  <si>
    <t>果実（販売金額）</t>
    <rPh sb="0" eb="2">
      <t>カジツ</t>
    </rPh>
    <rPh sb="3" eb="5">
      <t>ハンバイ</t>
    </rPh>
    <rPh sb="5" eb="7">
      <t>キンガク</t>
    </rPh>
    <phoneticPr fontId="2"/>
  </si>
  <si>
    <t>果実（家事消費）</t>
    <rPh sb="0" eb="2">
      <t>カジツ</t>
    </rPh>
    <rPh sb="3" eb="5">
      <t>カジ</t>
    </rPh>
    <rPh sb="5" eb="7">
      <t>ショウヒ</t>
    </rPh>
    <phoneticPr fontId="2"/>
  </si>
  <si>
    <t>　　　貨物自動車（ダンプ式でないもの）</t>
    <rPh sb="3" eb="5">
      <t>カモツ</t>
    </rPh>
    <rPh sb="5" eb="8">
      <t>ジドウシャ</t>
    </rPh>
    <rPh sb="12" eb="13">
      <t>シキ</t>
    </rPh>
    <phoneticPr fontId="2"/>
  </si>
  <si>
    <t>　　　その他のもの</t>
    <rPh sb="5" eb="6">
      <t>タ</t>
    </rPh>
    <phoneticPr fontId="2"/>
  </si>
  <si>
    <t>ポンプ</t>
    <phoneticPr fontId="2"/>
  </si>
  <si>
    <t>トラクター</t>
    <phoneticPr fontId="2"/>
  </si>
  <si>
    <t>ことができます。</t>
    <phoneticPr fontId="2"/>
  </si>
  <si>
    <t>中古資産の場合(□にチェック）</t>
    <rPh sb="0" eb="2">
      <t>チュウコ</t>
    </rPh>
    <rPh sb="2" eb="4">
      <t>シサン</t>
    </rPh>
    <rPh sb="5" eb="7">
      <t>バアイ</t>
    </rPh>
    <phoneticPr fontId="2"/>
  </si>
  <si>
    <t>製造年</t>
    <rPh sb="0" eb="2">
      <t>セイゾウ</t>
    </rPh>
    <rPh sb="2" eb="3">
      <t>ネン</t>
    </rPh>
    <phoneticPr fontId="2"/>
  </si>
  <si>
    <t xml:space="preserve">     飼料成形機等</t>
    <rPh sb="5" eb="7">
      <t>シリョウ</t>
    </rPh>
    <rPh sb="7" eb="9">
      <t>セイケイ</t>
    </rPh>
    <rPh sb="9" eb="10">
      <t>キ</t>
    </rPh>
    <rPh sb="10" eb="11">
      <t>トウ</t>
    </rPh>
    <phoneticPr fontId="2"/>
  </si>
  <si>
    <t>果樹・野菜又は花き収穫</t>
    <rPh sb="0" eb="2">
      <t>カジュ</t>
    </rPh>
    <rPh sb="3" eb="5">
      <t>ヤサイ</t>
    </rPh>
    <rPh sb="5" eb="6">
      <t>マタ</t>
    </rPh>
    <rPh sb="7" eb="8">
      <t>ハナ</t>
    </rPh>
    <rPh sb="9" eb="11">
      <t>シュウカク</t>
    </rPh>
    <phoneticPr fontId="2"/>
  </si>
  <si>
    <t>○  野菜洗浄機、清浄器及び堀取機</t>
    <rPh sb="3" eb="5">
      <t>ヤサイ</t>
    </rPh>
    <rPh sb="5" eb="8">
      <t>センジョウキ</t>
    </rPh>
    <rPh sb="9" eb="12">
      <t>セイジョウキ</t>
    </rPh>
    <rPh sb="12" eb="13">
      <t>オヨ</t>
    </rPh>
    <rPh sb="14" eb="15">
      <t>ホリ</t>
    </rPh>
    <rPh sb="15" eb="16">
      <t>ト</t>
    </rPh>
    <rPh sb="16" eb="17">
      <t>キ</t>
    </rPh>
    <phoneticPr fontId="2"/>
  </si>
  <si>
    <t>調製用機具</t>
    <rPh sb="0" eb="1">
      <t>チョウセイ</t>
    </rPh>
    <rPh sb="1" eb="2">
      <t>セイ</t>
    </rPh>
    <rPh sb="2" eb="3">
      <t>ヨウ</t>
    </rPh>
    <rPh sb="3" eb="5">
      <t>キグ</t>
    </rPh>
    <phoneticPr fontId="2"/>
  </si>
  <si>
    <t xml:space="preserve">  例:しいたけ乾燥機、果実洗浄機等</t>
    <rPh sb="2" eb="3">
      <t>レイ</t>
    </rPh>
    <rPh sb="8" eb="10">
      <t>カンソウ</t>
    </rPh>
    <rPh sb="10" eb="11">
      <t>キ</t>
    </rPh>
    <rPh sb="12" eb="14">
      <t>カジツ</t>
    </rPh>
    <rPh sb="14" eb="16">
      <t>センジョウ</t>
    </rPh>
    <rPh sb="16" eb="17">
      <t>キ</t>
    </rPh>
    <rPh sb="17" eb="18">
      <t>トウ</t>
    </rPh>
    <phoneticPr fontId="2"/>
  </si>
  <si>
    <t>○  い草刈取機、い草選別機、い割機、い苗分割機、粒選機、収穫機、掘取機、</t>
    <rPh sb="4" eb="5">
      <t>クサ</t>
    </rPh>
    <rPh sb="5" eb="7">
      <t>カリト</t>
    </rPh>
    <rPh sb="7" eb="8">
      <t>キ</t>
    </rPh>
    <rPh sb="10" eb="11">
      <t>クサ</t>
    </rPh>
    <rPh sb="11" eb="13">
      <t>センベツ</t>
    </rPh>
    <rPh sb="13" eb="14">
      <t>キ</t>
    </rPh>
    <rPh sb="16" eb="17">
      <t>ワリ</t>
    </rPh>
    <rPh sb="17" eb="18">
      <t>キ</t>
    </rPh>
    <rPh sb="20" eb="21">
      <t>ナエ</t>
    </rPh>
    <rPh sb="21" eb="23">
      <t>ブンカツ</t>
    </rPh>
    <rPh sb="23" eb="24">
      <t>キ</t>
    </rPh>
    <rPh sb="25" eb="26">
      <t>リュウ</t>
    </rPh>
    <rPh sb="26" eb="27">
      <t>センベツ</t>
    </rPh>
    <rPh sb="27" eb="28">
      <t>キ</t>
    </rPh>
    <rPh sb="29" eb="31">
      <t>シュウカクキ</t>
    </rPh>
    <rPh sb="31" eb="32">
      <t>キ</t>
    </rPh>
    <rPh sb="33" eb="34">
      <t>ホ</t>
    </rPh>
    <rPh sb="34" eb="35">
      <t>ト</t>
    </rPh>
    <rPh sb="35" eb="36">
      <t>キ</t>
    </rPh>
    <phoneticPr fontId="2"/>
  </si>
  <si>
    <t>その他の農作物収穫調製</t>
    <rPh sb="0" eb="3">
      <t>ソノタ</t>
    </rPh>
    <rPh sb="4" eb="6">
      <t>ノウサク</t>
    </rPh>
    <rPh sb="6" eb="7">
      <t>ブツ</t>
    </rPh>
    <rPh sb="7" eb="9">
      <t>シュウカク</t>
    </rPh>
    <rPh sb="9" eb="10">
      <t>チョウセイ</t>
    </rPh>
    <rPh sb="10" eb="11">
      <t>セイ</t>
    </rPh>
    <phoneticPr fontId="2"/>
  </si>
  <si>
    <t xml:space="preserve">  つる切機及び茶摘機</t>
    <rPh sb="4" eb="5">
      <t>キ</t>
    </rPh>
    <rPh sb="5" eb="6">
      <t>キ</t>
    </rPh>
    <rPh sb="6" eb="7">
      <t>オヨ</t>
    </rPh>
    <rPh sb="8" eb="9">
      <t>チャ</t>
    </rPh>
    <rPh sb="9" eb="10">
      <t>ツ</t>
    </rPh>
    <rPh sb="10" eb="11">
      <t>キ</t>
    </rPh>
    <phoneticPr fontId="2"/>
  </si>
  <si>
    <t>用機具</t>
    <rPh sb="0" eb="1">
      <t>ヨウ</t>
    </rPh>
    <rPh sb="1" eb="3">
      <t>キグ</t>
    </rPh>
    <phoneticPr fontId="2"/>
  </si>
  <si>
    <t xml:space="preserve">  例:ラミーはく皮機、たばこ乾燥機、こんにゃく乾燥機</t>
    <rPh sb="2" eb="3">
      <t>レイ</t>
    </rPh>
    <rPh sb="9" eb="10">
      <t>カワ</t>
    </rPh>
    <rPh sb="10" eb="11">
      <t>キ</t>
    </rPh>
    <rPh sb="15" eb="17">
      <t>カンソウ</t>
    </rPh>
    <rPh sb="17" eb="18">
      <t>キ</t>
    </rPh>
    <rPh sb="24" eb="26">
      <t>カンソウ</t>
    </rPh>
    <rPh sb="26" eb="27">
      <t>キ</t>
    </rPh>
    <phoneticPr fontId="2"/>
  </si>
  <si>
    <t>○  花莚織機及び畳表織機</t>
    <rPh sb="3" eb="4">
      <t>ハナ</t>
    </rPh>
    <rPh sb="5" eb="6">
      <t>オ</t>
    </rPh>
    <rPh sb="6" eb="7">
      <t>キ</t>
    </rPh>
    <rPh sb="7" eb="8">
      <t>オヨ</t>
    </rPh>
    <rPh sb="9" eb="11">
      <t>タタミオモテ</t>
    </rPh>
    <rPh sb="11" eb="12">
      <t>オ</t>
    </rPh>
    <rPh sb="12" eb="13">
      <t>キ</t>
    </rPh>
    <phoneticPr fontId="2"/>
  </si>
  <si>
    <t>農産物処理加工用機具</t>
    <rPh sb="0" eb="3">
      <t>ノウサンブツ</t>
    </rPh>
    <rPh sb="3" eb="5">
      <t>ショリ</t>
    </rPh>
    <rPh sb="5" eb="7">
      <t>カコウ</t>
    </rPh>
    <rPh sb="7" eb="8">
      <t>ヨウ</t>
    </rPh>
    <rPh sb="8" eb="10">
      <t>キグ</t>
    </rPh>
    <phoneticPr fontId="2"/>
  </si>
  <si>
    <t xml:space="preserve">  例:選果機、選別機、ワックス処理機、自動製函機、自動封かん機、洗卵選別機、</t>
    <rPh sb="2" eb="3">
      <t>レイ</t>
    </rPh>
    <rPh sb="4" eb="5">
      <t>セン</t>
    </rPh>
    <rPh sb="5" eb="6">
      <t>カジツ</t>
    </rPh>
    <rPh sb="6" eb="7">
      <t>キ</t>
    </rPh>
    <rPh sb="8" eb="10">
      <t>センベツ</t>
    </rPh>
    <rPh sb="10" eb="11">
      <t>キ</t>
    </rPh>
    <rPh sb="16" eb="18">
      <t>ショリ</t>
    </rPh>
    <rPh sb="18" eb="19">
      <t>キ</t>
    </rPh>
    <rPh sb="20" eb="22">
      <t>ジドウ</t>
    </rPh>
    <rPh sb="22" eb="23">
      <t>セイ</t>
    </rPh>
    <rPh sb="23" eb="24">
      <t>ハコダテ</t>
    </rPh>
    <rPh sb="24" eb="25">
      <t>キ</t>
    </rPh>
    <rPh sb="26" eb="28">
      <t>ジドウ</t>
    </rPh>
    <rPh sb="28" eb="29">
      <t>フウ</t>
    </rPh>
    <rPh sb="31" eb="32">
      <t>キ</t>
    </rPh>
    <rPh sb="33" eb="34">
      <t>アラ</t>
    </rPh>
    <rPh sb="34" eb="35">
      <t>タマゴ</t>
    </rPh>
    <rPh sb="35" eb="37">
      <t>センベツ</t>
    </rPh>
    <rPh sb="37" eb="38">
      <t>キ</t>
    </rPh>
    <phoneticPr fontId="2"/>
  </si>
  <si>
    <t xml:space="preserve">     わら打機、なわない機、なわ仕上機、製莚機、薄荷蒸りゅう機、</t>
    <rPh sb="7" eb="8">
      <t>ウ</t>
    </rPh>
    <rPh sb="8" eb="9">
      <t>キ</t>
    </rPh>
    <rPh sb="14" eb="15">
      <t>キ</t>
    </rPh>
    <rPh sb="18" eb="20">
      <t>シア</t>
    </rPh>
    <rPh sb="20" eb="21">
      <t>キ</t>
    </rPh>
    <rPh sb="22" eb="23">
      <t>セイ</t>
    </rPh>
    <rPh sb="23" eb="24">
      <t>エン</t>
    </rPh>
    <rPh sb="24" eb="25">
      <t>キ</t>
    </rPh>
    <rPh sb="26" eb="27">
      <t>ウス</t>
    </rPh>
    <rPh sb="27" eb="28">
      <t>ニ</t>
    </rPh>
    <rPh sb="28" eb="29">
      <t>ム</t>
    </rPh>
    <rPh sb="32" eb="33">
      <t>キ</t>
    </rPh>
    <phoneticPr fontId="2"/>
  </si>
  <si>
    <t xml:space="preserve">     干ぴょう製造機、蒸煮機、はく皮精製機、荒茶製造機、仕上茶製造機、</t>
    <rPh sb="5" eb="6">
      <t>ホ</t>
    </rPh>
    <rPh sb="9" eb="11">
      <t>セイゾウ</t>
    </rPh>
    <rPh sb="11" eb="12">
      <t>キ</t>
    </rPh>
    <rPh sb="13" eb="14">
      <t>ム</t>
    </rPh>
    <rPh sb="14" eb="15">
      <t>ニ</t>
    </rPh>
    <rPh sb="15" eb="16">
      <t>キ</t>
    </rPh>
    <rPh sb="19" eb="20">
      <t>カワ</t>
    </rPh>
    <rPh sb="20" eb="22">
      <t>セイセイ</t>
    </rPh>
    <rPh sb="22" eb="23">
      <t>キ</t>
    </rPh>
    <rPh sb="24" eb="25">
      <t>アラ</t>
    </rPh>
    <rPh sb="25" eb="26">
      <t>チャ</t>
    </rPh>
    <rPh sb="26" eb="28">
      <t>セイゾウ</t>
    </rPh>
    <rPh sb="28" eb="29">
      <t>キ</t>
    </rPh>
    <rPh sb="30" eb="32">
      <t>シア</t>
    </rPh>
    <rPh sb="32" eb="33">
      <t>チャ</t>
    </rPh>
    <rPh sb="33" eb="35">
      <t>セイゾウ</t>
    </rPh>
    <rPh sb="35" eb="36">
      <t>キ</t>
    </rPh>
    <phoneticPr fontId="2"/>
  </si>
  <si>
    <t xml:space="preserve">     いも切機等</t>
    <rPh sb="7" eb="8">
      <t>キ</t>
    </rPh>
    <rPh sb="8" eb="9">
      <t>キ</t>
    </rPh>
    <rPh sb="9" eb="10">
      <t>トウ</t>
    </rPh>
    <phoneticPr fontId="2"/>
  </si>
  <si>
    <t>○  自動給じ機、自動給水機、搾乳機、牛乳冷却機、ふ卵機、保温機、畜衡機、</t>
    <rPh sb="3" eb="5">
      <t>ジドウ</t>
    </rPh>
    <rPh sb="5" eb="6">
      <t>キュウショク</t>
    </rPh>
    <rPh sb="7" eb="8">
      <t>キ</t>
    </rPh>
    <rPh sb="9" eb="11">
      <t>ジドウ</t>
    </rPh>
    <rPh sb="11" eb="13">
      <t>キュウスイ</t>
    </rPh>
    <rPh sb="13" eb="14">
      <t>キ</t>
    </rPh>
    <rPh sb="15" eb="17">
      <t>サクニュウ</t>
    </rPh>
    <rPh sb="17" eb="18">
      <t>キ</t>
    </rPh>
    <rPh sb="19" eb="21">
      <t>ギュウニュウ</t>
    </rPh>
    <rPh sb="21" eb="23">
      <t>レイキャク</t>
    </rPh>
    <rPh sb="23" eb="24">
      <t>キ</t>
    </rPh>
    <rPh sb="26" eb="27">
      <t>タマゴ</t>
    </rPh>
    <rPh sb="27" eb="28">
      <t>キ</t>
    </rPh>
    <rPh sb="29" eb="31">
      <t>ホオン</t>
    </rPh>
    <rPh sb="31" eb="32">
      <t>キ</t>
    </rPh>
    <rPh sb="33" eb="34">
      <t>チクサン</t>
    </rPh>
    <rPh sb="34" eb="35">
      <t>キンコウ</t>
    </rPh>
    <rPh sb="35" eb="36">
      <t>キ</t>
    </rPh>
    <phoneticPr fontId="2"/>
  </si>
  <si>
    <t xml:space="preserve">  牛乳成分検定用機具、人工受精用機具、育成機、育すう機、ケージ、電牧器、</t>
    <rPh sb="2" eb="4">
      <t>ギュウニュウ</t>
    </rPh>
    <rPh sb="4" eb="6">
      <t>セイブン</t>
    </rPh>
    <rPh sb="6" eb="8">
      <t>ケンテイ</t>
    </rPh>
    <rPh sb="8" eb="9">
      <t>ヨウ</t>
    </rPh>
    <rPh sb="9" eb="11">
      <t>キグ</t>
    </rPh>
    <rPh sb="12" eb="14">
      <t>ジンコウ</t>
    </rPh>
    <rPh sb="14" eb="16">
      <t>ジュセイ</t>
    </rPh>
    <rPh sb="16" eb="17">
      <t>ヨウ</t>
    </rPh>
    <rPh sb="17" eb="19">
      <t>キグ</t>
    </rPh>
    <rPh sb="20" eb="22">
      <t>イクセイ</t>
    </rPh>
    <rPh sb="22" eb="23">
      <t>キ</t>
    </rPh>
    <rPh sb="24" eb="25">
      <t>イク</t>
    </rPh>
    <rPh sb="27" eb="28">
      <t>キ</t>
    </rPh>
    <rPh sb="33" eb="34">
      <t>デンキ</t>
    </rPh>
    <rPh sb="34" eb="35">
      <t>ボク</t>
    </rPh>
    <rPh sb="35" eb="36">
      <t>キ</t>
    </rPh>
    <phoneticPr fontId="2"/>
  </si>
  <si>
    <t>家畜飼養管理用機具</t>
    <rPh sb="0" eb="2">
      <t>カチク</t>
    </rPh>
    <rPh sb="2" eb="3">
      <t>シリョウ</t>
    </rPh>
    <rPh sb="3" eb="4">
      <t>ヨウロウ</t>
    </rPh>
    <rPh sb="4" eb="6">
      <t>カンリ</t>
    </rPh>
    <rPh sb="6" eb="7">
      <t>ヨウ</t>
    </rPh>
    <rPh sb="7" eb="9">
      <t>キグ</t>
    </rPh>
    <phoneticPr fontId="2"/>
  </si>
  <si>
    <t xml:space="preserve">  カウトレーナー、マット、畜舎清掃機、ふん尿散布機、ふん尿乾燥機及び</t>
    <rPh sb="14" eb="15">
      <t>チクサン</t>
    </rPh>
    <rPh sb="15" eb="16">
      <t>シャ</t>
    </rPh>
    <rPh sb="16" eb="18">
      <t>セイソウ</t>
    </rPh>
    <rPh sb="18" eb="19">
      <t>キ</t>
    </rPh>
    <rPh sb="22" eb="23">
      <t>ニョウ</t>
    </rPh>
    <rPh sb="23" eb="25">
      <t>サンプ</t>
    </rPh>
    <rPh sb="25" eb="26">
      <t>キ</t>
    </rPh>
    <rPh sb="29" eb="30">
      <t>ニョウ</t>
    </rPh>
    <rPh sb="30" eb="33">
      <t>カンソウキ</t>
    </rPh>
    <rPh sb="33" eb="34">
      <t>オヨ</t>
    </rPh>
    <phoneticPr fontId="2"/>
  </si>
  <si>
    <t xml:space="preserve">  ふん焼却機</t>
    <rPh sb="4" eb="6">
      <t>ショウキャク</t>
    </rPh>
    <rPh sb="6" eb="7">
      <t>キ</t>
    </rPh>
    <phoneticPr fontId="2"/>
  </si>
  <si>
    <t>○  その他のもの (例:飼料粉砕機、飼料配合機等)</t>
    <rPh sb="3" eb="6">
      <t>ソノタ</t>
    </rPh>
    <rPh sb="11" eb="12">
      <t>レイ</t>
    </rPh>
    <rPh sb="13" eb="15">
      <t>シリョウ</t>
    </rPh>
    <rPh sb="15" eb="17">
      <t>フンサイ</t>
    </rPh>
    <rPh sb="17" eb="18">
      <t>キ</t>
    </rPh>
    <rPh sb="19" eb="21">
      <t>シリョウ</t>
    </rPh>
    <rPh sb="21" eb="23">
      <t>ハイゴウ</t>
    </rPh>
    <rPh sb="23" eb="24">
      <t>キ</t>
    </rPh>
    <rPh sb="24" eb="25">
      <t>トウ</t>
    </rPh>
    <phoneticPr fontId="2"/>
  </si>
  <si>
    <t>○  条桑刈取機、簡易保温用暖房機、天幕及び回転まぶし</t>
    <rPh sb="3" eb="4">
      <t>ジョウ</t>
    </rPh>
    <rPh sb="4" eb="5">
      <t>クワ</t>
    </rPh>
    <rPh sb="5" eb="7">
      <t>カリト</t>
    </rPh>
    <rPh sb="7" eb="8">
      <t>キ</t>
    </rPh>
    <rPh sb="9" eb="11">
      <t>カンイ</t>
    </rPh>
    <rPh sb="11" eb="13">
      <t>ホオン</t>
    </rPh>
    <rPh sb="13" eb="14">
      <t>ヨウ</t>
    </rPh>
    <rPh sb="14" eb="16">
      <t>ダンボウ</t>
    </rPh>
    <rPh sb="16" eb="17">
      <t>キ</t>
    </rPh>
    <rPh sb="18" eb="20">
      <t>テンマク</t>
    </rPh>
    <rPh sb="20" eb="21">
      <t>オヨ</t>
    </rPh>
    <rPh sb="22" eb="24">
      <t>カイテン</t>
    </rPh>
    <phoneticPr fontId="2"/>
  </si>
  <si>
    <t>養蚕用機具</t>
    <rPh sb="0" eb="1">
      <t>ヨウ</t>
    </rPh>
    <rPh sb="1" eb="2">
      <t>カイコ</t>
    </rPh>
    <rPh sb="2" eb="3">
      <t>ヨウ</t>
    </rPh>
    <rPh sb="3" eb="5">
      <t>キグ</t>
    </rPh>
    <phoneticPr fontId="2"/>
  </si>
  <si>
    <t xml:space="preserve">  例:蚕自動飼育装置、稚蚕飼育用温湿度自動調整装置、ざ桑機、動力条払機、</t>
    <rPh sb="2" eb="3">
      <t>レイ</t>
    </rPh>
    <rPh sb="4" eb="5">
      <t>カイコ</t>
    </rPh>
    <rPh sb="5" eb="7">
      <t>ジドウ</t>
    </rPh>
    <rPh sb="7" eb="9">
      <t>シイク</t>
    </rPh>
    <rPh sb="9" eb="11">
      <t>ソウチ</t>
    </rPh>
    <rPh sb="12" eb="13">
      <t>チギョ</t>
    </rPh>
    <rPh sb="13" eb="14">
      <t>カイコ</t>
    </rPh>
    <rPh sb="14" eb="16">
      <t>シイク</t>
    </rPh>
    <rPh sb="16" eb="17">
      <t>ヨウ</t>
    </rPh>
    <rPh sb="17" eb="18">
      <t>オンシツ</t>
    </rPh>
    <rPh sb="18" eb="20">
      <t>シツド</t>
    </rPh>
    <rPh sb="20" eb="22">
      <t>ジドウ</t>
    </rPh>
    <rPh sb="22" eb="24">
      <t>チョウセイ</t>
    </rPh>
    <rPh sb="24" eb="26">
      <t>ソウチ</t>
    </rPh>
    <rPh sb="28" eb="29">
      <t>クワ</t>
    </rPh>
    <rPh sb="29" eb="30">
      <t>キ</t>
    </rPh>
    <rPh sb="31" eb="33">
      <t>ドウリョク</t>
    </rPh>
    <rPh sb="33" eb="34">
      <t>ジョウ</t>
    </rPh>
    <rPh sb="34" eb="35">
      <t>ハラ</t>
    </rPh>
    <rPh sb="35" eb="36">
      <t>キ</t>
    </rPh>
    <phoneticPr fontId="2"/>
  </si>
  <si>
    <t xml:space="preserve">     自動収繭機、繭毛羽取機、蚕架、条桑育台、自動選繭機等</t>
    <rPh sb="5" eb="7">
      <t>ジドウ</t>
    </rPh>
    <rPh sb="7" eb="8">
      <t>シュウニュウ</t>
    </rPh>
    <rPh sb="8" eb="9">
      <t>マユ</t>
    </rPh>
    <rPh sb="9" eb="10">
      <t>キ</t>
    </rPh>
    <rPh sb="11" eb="12">
      <t>マユ</t>
    </rPh>
    <rPh sb="12" eb="13">
      <t>ケ</t>
    </rPh>
    <rPh sb="13" eb="14">
      <t>ウモウ</t>
    </rPh>
    <rPh sb="14" eb="15">
      <t>ト</t>
    </rPh>
    <rPh sb="15" eb="16">
      <t>キ</t>
    </rPh>
    <rPh sb="17" eb="18">
      <t>カイコ</t>
    </rPh>
    <rPh sb="18" eb="19">
      <t>ジュウジカ</t>
    </rPh>
    <rPh sb="20" eb="21">
      <t>ジョウ</t>
    </rPh>
    <rPh sb="21" eb="22">
      <t>クワ</t>
    </rPh>
    <rPh sb="22" eb="23">
      <t>イク</t>
    </rPh>
    <rPh sb="23" eb="24">
      <t>ダイ</t>
    </rPh>
    <rPh sb="25" eb="27">
      <t>ジドウ</t>
    </rPh>
    <rPh sb="27" eb="28">
      <t>センベツ</t>
    </rPh>
    <rPh sb="28" eb="29">
      <t>マユ</t>
    </rPh>
    <rPh sb="29" eb="30">
      <t>キ</t>
    </rPh>
    <rPh sb="30" eb="31">
      <t>トウ</t>
    </rPh>
    <phoneticPr fontId="2"/>
  </si>
  <si>
    <t>運搬用機具</t>
    <rPh sb="0" eb="2">
      <t>ウンパン</t>
    </rPh>
    <rPh sb="2" eb="3">
      <t>ヨウ</t>
    </rPh>
    <rPh sb="3" eb="5">
      <t>キグ</t>
    </rPh>
    <phoneticPr fontId="2"/>
  </si>
  <si>
    <t xml:space="preserve">  例:トレーラー、リヤカー、ワゴン、孤輪車、モノレールカー、動力運搬車</t>
    <rPh sb="2" eb="3">
      <t>レイ</t>
    </rPh>
    <rPh sb="19" eb="20">
      <t>コ</t>
    </rPh>
    <rPh sb="20" eb="21">
      <t>シャリン</t>
    </rPh>
    <rPh sb="21" eb="22">
      <t>クルマ</t>
    </rPh>
    <rPh sb="31" eb="33">
      <t>ドウリョク</t>
    </rPh>
    <rPh sb="33" eb="35">
      <t>ウンパンシャ</t>
    </rPh>
    <rPh sb="35" eb="36">
      <t>シャ</t>
    </rPh>
    <phoneticPr fontId="2"/>
  </si>
  <si>
    <t>○  きのこ栽培用ほだ木</t>
    <rPh sb="6" eb="8">
      <t>サイバイ</t>
    </rPh>
    <rPh sb="8" eb="9">
      <t>ヨウ</t>
    </rPh>
    <rPh sb="11" eb="12">
      <t>キ</t>
    </rPh>
    <phoneticPr fontId="2"/>
  </si>
  <si>
    <t xml:space="preserve">   ・ 生しいたけ栽培用のもの</t>
    <rPh sb="5" eb="6">
      <t>ナマ</t>
    </rPh>
    <rPh sb="10" eb="12">
      <t>サイバイ</t>
    </rPh>
    <rPh sb="12" eb="13">
      <t>ヨウ</t>
    </rPh>
    <phoneticPr fontId="2"/>
  </si>
  <si>
    <t xml:space="preserve">   ・ その他のもの</t>
    <rPh sb="5" eb="8">
      <t>ソノタ</t>
    </rPh>
    <phoneticPr fontId="2"/>
  </si>
  <si>
    <t>その他の機具</t>
    <rPh sb="0" eb="3">
      <t>ソノタ</t>
    </rPh>
    <rPh sb="4" eb="6">
      <t>キグ</t>
    </rPh>
    <phoneticPr fontId="2"/>
  </si>
  <si>
    <t>○  乾燥用バーナー</t>
    <rPh sb="3" eb="5">
      <t>カンソウ</t>
    </rPh>
    <rPh sb="5" eb="6">
      <t>ヨウ</t>
    </rPh>
    <phoneticPr fontId="2"/>
  </si>
  <si>
    <t xml:space="preserve">      その他のもの</t>
    <rPh sb="6" eb="9">
      <t>ソノタ</t>
    </rPh>
    <phoneticPr fontId="2"/>
  </si>
  <si>
    <r>
      <t xml:space="preserve"> </t>
    </r>
    <r>
      <rPr>
        <sz val="6.5"/>
        <rFont val="ＭＳ ゴシック"/>
        <family val="3"/>
        <charset val="128"/>
      </rPr>
      <t>(但し、著しく腐食性、及び蒸気の影響を直接全面的に受けるもの、著しく潮解性の固体を常置するものを除く)</t>
    </r>
    <rPh sb="2" eb="3">
      <t>タダ</t>
    </rPh>
    <rPh sb="5" eb="6">
      <t>イチジル</t>
    </rPh>
    <rPh sb="8" eb="11">
      <t>フショクセイ</t>
    </rPh>
    <rPh sb="12" eb="13">
      <t>オヨ</t>
    </rPh>
    <rPh sb="14" eb="16">
      <t>ジョウキ</t>
    </rPh>
    <rPh sb="17" eb="19">
      <t>エイキョウ</t>
    </rPh>
    <rPh sb="20" eb="22">
      <t>チョクセツ</t>
    </rPh>
    <rPh sb="22" eb="25">
      <t>ゼンメンテキ</t>
    </rPh>
    <rPh sb="26" eb="27">
      <t>ウ</t>
    </rPh>
    <rPh sb="32" eb="33">
      <t>イチジル</t>
    </rPh>
    <rPh sb="35" eb="36">
      <t>シオ</t>
    </rPh>
    <rPh sb="36" eb="37">
      <t>ト</t>
    </rPh>
    <rPh sb="37" eb="38">
      <t>セイ</t>
    </rPh>
    <rPh sb="39" eb="41">
      <t>コタイ</t>
    </rPh>
    <rPh sb="42" eb="43">
      <t>ジョウセツ</t>
    </rPh>
    <rPh sb="43" eb="44">
      <t>セッチ</t>
    </rPh>
    <rPh sb="49" eb="50">
      <t>ノゾ</t>
    </rPh>
    <phoneticPr fontId="2"/>
  </si>
  <si>
    <r>
      <t>○  自脱型コンバイン、刈取機(ｳｲﾝﾄﾞﾛｰﾜ</t>
    </r>
    <r>
      <rPr>
        <sz val="8"/>
        <rFont val="ＭＳ ゴシック"/>
        <family val="3"/>
        <charset val="128"/>
      </rPr>
      <t>をのぞき、</t>
    </r>
    <r>
      <rPr>
        <sz val="9"/>
        <rFont val="ＭＳ ゴシック"/>
        <family val="3"/>
        <charset val="128"/>
      </rPr>
      <t>ﾊﾞｲﾝﾀﾞｰ</t>
    </r>
    <r>
      <rPr>
        <sz val="8"/>
        <rFont val="ＭＳ ゴシック"/>
        <family val="3"/>
        <charset val="128"/>
      </rPr>
      <t>を含む</t>
    </r>
    <r>
      <rPr>
        <sz val="9"/>
        <rFont val="ＭＳ ゴシック"/>
        <family val="3"/>
        <charset val="128"/>
      </rPr>
      <t>)、稲わら収穫機</t>
    </r>
    <rPh sb="3" eb="4">
      <t>ジドウ</t>
    </rPh>
    <rPh sb="4" eb="5">
      <t>ダツ</t>
    </rPh>
    <rPh sb="5" eb="6">
      <t>ガタ</t>
    </rPh>
    <rPh sb="12" eb="14">
      <t>カリト</t>
    </rPh>
    <rPh sb="14" eb="15">
      <t>キ</t>
    </rPh>
    <rPh sb="37" eb="38">
      <t>フク</t>
    </rPh>
    <rPh sb="41" eb="42">
      <t>イネ</t>
    </rPh>
    <rPh sb="44" eb="46">
      <t>シュウカクキ</t>
    </rPh>
    <rPh sb="46" eb="47">
      <t>キ</t>
    </rPh>
    <phoneticPr fontId="2"/>
  </si>
  <si>
    <r>
      <t>○  モーア、ヘーコンディショナー(</t>
    </r>
    <r>
      <rPr>
        <sz val="8"/>
        <rFont val="ＭＳ ゴシック"/>
        <family val="3"/>
        <charset val="128"/>
      </rPr>
      <t>自走式のものを除く</t>
    </r>
    <r>
      <rPr>
        <sz val="9"/>
        <rFont val="ＭＳ ゴシック"/>
        <family val="3"/>
        <charset val="128"/>
      </rPr>
      <t>)、ヘーレーキ、ヘーテッダー</t>
    </r>
    <rPh sb="18" eb="21">
      <t>ジソウシキ</t>
    </rPh>
    <rPh sb="25" eb="26">
      <t>ノゾ</t>
    </rPh>
    <phoneticPr fontId="2"/>
  </si>
  <si>
    <r>
      <t xml:space="preserve">  ヘーテッダーレーキ、フォレージハーベスタ(</t>
    </r>
    <r>
      <rPr>
        <sz val="8"/>
        <rFont val="ＭＳ ゴシック"/>
        <family val="3"/>
        <charset val="128"/>
      </rPr>
      <t>自走式のものを除く</t>
    </r>
    <r>
      <rPr>
        <sz val="9"/>
        <rFont val="ＭＳ ゴシック"/>
        <family val="3"/>
        <charset val="128"/>
      </rPr>
      <t xml:space="preserve">)、ヘーベーラー  </t>
    </r>
    <rPh sb="23" eb="25">
      <t>ジソウ</t>
    </rPh>
    <rPh sb="25" eb="26">
      <t>シキ</t>
    </rPh>
    <rPh sb="30" eb="31">
      <t>ノゾ</t>
    </rPh>
    <phoneticPr fontId="2"/>
  </si>
  <si>
    <r>
      <t xml:space="preserve">  (</t>
    </r>
    <r>
      <rPr>
        <sz val="8"/>
        <rFont val="ＭＳ ゴシック"/>
        <family val="3"/>
        <charset val="128"/>
      </rPr>
      <t>自走式のものを除く</t>
    </r>
    <r>
      <rPr>
        <sz val="9"/>
        <rFont val="ＭＳ ゴシック"/>
        <family val="3"/>
        <charset val="128"/>
      </rPr>
      <t>)、ヘープレス、ヘーローダー、ヘードライヤー</t>
    </r>
    <rPh sb="3" eb="5">
      <t>ジソウ</t>
    </rPh>
    <rPh sb="5" eb="6">
      <t>シキ</t>
    </rPh>
    <rPh sb="10" eb="11">
      <t>ノゾ</t>
    </rPh>
    <phoneticPr fontId="2"/>
  </si>
  <si>
    <r>
      <t xml:space="preserve">  (</t>
    </r>
    <r>
      <rPr>
        <sz val="8"/>
        <rFont val="ＭＳ ゴシック"/>
        <family val="3"/>
        <charset val="128"/>
      </rPr>
      <t>連続式のものを除く</t>
    </r>
    <r>
      <rPr>
        <sz val="9"/>
        <rFont val="ＭＳ ゴシック"/>
        <family val="3"/>
        <charset val="128"/>
      </rPr>
      <t>)、ヘーエレバーター、フォレージブロアー、</t>
    </r>
    <rPh sb="3" eb="5">
      <t>レンゾク</t>
    </rPh>
    <rPh sb="5" eb="6">
      <t>シキ</t>
    </rPh>
    <rPh sb="10" eb="11">
      <t>ノゾ</t>
    </rPh>
    <phoneticPr fontId="2"/>
  </si>
  <si>
    <r>
      <t>(</t>
    </r>
    <r>
      <rPr>
        <sz val="8"/>
        <rFont val="ＭＳ ゴシック"/>
        <family val="3"/>
        <charset val="128"/>
      </rPr>
      <t>精米又は精麦機を除く。</t>
    </r>
    <r>
      <rPr>
        <sz val="9"/>
        <rFont val="ＭＳ ゴシック"/>
        <family val="3"/>
        <charset val="128"/>
      </rPr>
      <t>)</t>
    </r>
    <rPh sb="1" eb="3">
      <t>セイマイ</t>
    </rPh>
    <rPh sb="3" eb="4">
      <t>マタ</t>
    </rPh>
    <rPh sb="5" eb="6">
      <t>セイマイ</t>
    </rPh>
    <rPh sb="6" eb="7">
      <t>ムギ</t>
    </rPh>
    <rPh sb="7" eb="8">
      <t>キ</t>
    </rPh>
    <rPh sb="9" eb="10">
      <t>ノゾ</t>
    </rPh>
    <phoneticPr fontId="2"/>
  </si>
  <si>
    <r>
      <t xml:space="preserve">    (</t>
    </r>
    <r>
      <rPr>
        <sz val="8"/>
        <rFont val="ＭＳ ゴシック"/>
        <family val="3"/>
        <charset val="128"/>
      </rPr>
      <t>一輪又は二輪</t>
    </r>
    <r>
      <rPr>
        <sz val="9"/>
        <rFont val="ＭＳ ゴシック"/>
        <family val="3"/>
        <charset val="128"/>
      </rPr>
      <t>)、農用舟等</t>
    </r>
    <rPh sb="5" eb="7">
      <t>イチリン</t>
    </rPh>
    <rPh sb="7" eb="8">
      <t>マタ</t>
    </rPh>
    <rPh sb="9" eb="11">
      <t>ニリン</t>
    </rPh>
    <rPh sb="13" eb="14">
      <t>ノウギョウ</t>
    </rPh>
    <rPh sb="14" eb="15">
      <t>ヨウ</t>
    </rPh>
    <rPh sb="15" eb="16">
      <t>フネ</t>
    </rPh>
    <rPh sb="16" eb="17">
      <t>トウ</t>
    </rPh>
    <phoneticPr fontId="2"/>
  </si>
  <si>
    <t>一括償却資産</t>
    <rPh sb="0" eb="2">
      <t>イッカツ</t>
    </rPh>
    <rPh sb="2" eb="4">
      <t>ショウキャク</t>
    </rPh>
    <rPh sb="4" eb="6">
      <t>シサン</t>
    </rPh>
    <phoneticPr fontId="2"/>
  </si>
  <si>
    <t>別紙明細書のとおり</t>
    <rPh sb="0" eb="2">
      <t>ベッシ</t>
    </rPh>
    <rPh sb="2" eb="5">
      <t>メイサイショ</t>
    </rPh>
    <phoneticPr fontId="2"/>
  </si>
  <si>
    <t>【別紙】減価償却資産明細書</t>
    <rPh sb="1" eb="3">
      <t>ベッシ</t>
    </rPh>
    <rPh sb="4" eb="6">
      <t>ゲンカ</t>
    </rPh>
    <rPh sb="6" eb="8">
      <t>ショウキャク</t>
    </rPh>
    <rPh sb="8" eb="10">
      <t>シサン</t>
    </rPh>
    <rPh sb="10" eb="13">
      <t>メイサイショ</t>
    </rPh>
    <phoneticPr fontId="2"/>
  </si>
  <si>
    <t>【一括償却資産について】</t>
    <rPh sb="1" eb="3">
      <t>イッカツ</t>
    </rPh>
    <rPh sb="3" eb="5">
      <t>ショウキャク</t>
    </rPh>
    <rPh sb="5" eb="7">
      <t>シサン</t>
    </rPh>
    <phoneticPr fontId="2"/>
  </si>
  <si>
    <r>
      <t>取得価額が１０万円以上２０万円未満の減価償却資産</t>
    </r>
    <r>
      <rPr>
        <sz val="9"/>
        <rFont val="ＭＳ 明朝"/>
        <family val="1"/>
        <charset val="128"/>
      </rPr>
      <t>については、減価償却をしないでその使用した年以後３年間の各年分において、</t>
    </r>
    <rPh sb="0" eb="2">
      <t>シュトク</t>
    </rPh>
    <rPh sb="2" eb="4">
      <t>カカク</t>
    </rPh>
    <rPh sb="7" eb="11">
      <t>マンエンイジョウ</t>
    </rPh>
    <rPh sb="13" eb="15">
      <t>マンエン</t>
    </rPh>
    <rPh sb="15" eb="17">
      <t>ミマン</t>
    </rPh>
    <rPh sb="18" eb="20">
      <t>ゲンカ</t>
    </rPh>
    <rPh sb="20" eb="22">
      <t>ショウキャク</t>
    </rPh>
    <rPh sb="22" eb="24">
      <t>シサン</t>
    </rPh>
    <rPh sb="30" eb="32">
      <t>ゲンカ</t>
    </rPh>
    <rPh sb="32" eb="34">
      <t>ショウキャク</t>
    </rPh>
    <rPh sb="41" eb="43">
      <t>シヨウ</t>
    </rPh>
    <rPh sb="45" eb="46">
      <t>ネン</t>
    </rPh>
    <rPh sb="46" eb="48">
      <t>イゴ</t>
    </rPh>
    <rPh sb="49" eb="51">
      <t>ネンカン</t>
    </rPh>
    <rPh sb="52" eb="54">
      <t>カクネン</t>
    </rPh>
    <rPh sb="54" eb="55">
      <t>ブン</t>
    </rPh>
    <phoneticPr fontId="2"/>
  </si>
  <si>
    <t>その減価償却資産の全部または特定の一部を一括し、一括した減価償却資産の取得価額の合計額の３分の１の金額を必要経費にする</t>
    <rPh sb="2" eb="4">
      <t>ゲンカ</t>
    </rPh>
    <rPh sb="4" eb="6">
      <t>ショウキャク</t>
    </rPh>
    <rPh sb="6" eb="8">
      <t>シサン</t>
    </rPh>
    <rPh sb="9" eb="11">
      <t>ゼンブ</t>
    </rPh>
    <rPh sb="14" eb="16">
      <t>トクテイ</t>
    </rPh>
    <rPh sb="17" eb="19">
      <t>イチブ</t>
    </rPh>
    <rPh sb="20" eb="22">
      <t>イッカツ</t>
    </rPh>
    <rPh sb="24" eb="26">
      <t>イッカツ</t>
    </rPh>
    <rPh sb="28" eb="30">
      <t>ゲンカ</t>
    </rPh>
    <rPh sb="30" eb="32">
      <t>ショウキャク</t>
    </rPh>
    <rPh sb="32" eb="34">
      <t>シサン</t>
    </rPh>
    <rPh sb="35" eb="37">
      <t>シュトク</t>
    </rPh>
    <rPh sb="37" eb="39">
      <t>カガク</t>
    </rPh>
    <rPh sb="40" eb="42">
      <t>ゴウケイ</t>
    </rPh>
    <rPh sb="42" eb="43">
      <t>ガク</t>
    </rPh>
    <rPh sb="45" eb="46">
      <t>ブン</t>
    </rPh>
    <rPh sb="49" eb="51">
      <t>キンガク</t>
    </rPh>
    <rPh sb="52" eb="54">
      <t>ヒツヨウ</t>
    </rPh>
    <rPh sb="54" eb="56">
      <t>ケイヒ</t>
    </rPh>
    <phoneticPr fontId="2"/>
  </si>
  <si>
    <t>取得価額</t>
    <rPh sb="0" eb="2">
      <t>シュトク</t>
    </rPh>
    <rPh sb="2" eb="4">
      <t>カガク</t>
    </rPh>
    <phoneticPr fontId="2"/>
  </si>
  <si>
    <t xml:space="preserve">   購入価格１０万円（平成１０年分以前は２０万円）以上の機械などは、</t>
    <rPh sb="3" eb="5">
      <t>コウニュウ</t>
    </rPh>
    <rPh sb="5" eb="7">
      <t>カカク</t>
    </rPh>
    <rPh sb="9" eb="11">
      <t>マンエン</t>
    </rPh>
    <rPh sb="12" eb="14">
      <t>ヘイセイ</t>
    </rPh>
    <rPh sb="16" eb="18">
      <t>ネンブン</t>
    </rPh>
    <rPh sb="18" eb="20">
      <t>イゼン</t>
    </rPh>
    <rPh sb="23" eb="24">
      <t>マン</t>
    </rPh>
    <rPh sb="24" eb="25">
      <t>エン</t>
    </rPh>
    <rPh sb="26" eb="28">
      <t>イジョウ</t>
    </rPh>
    <rPh sb="29" eb="31">
      <t>キカイ</t>
    </rPh>
    <phoneticPr fontId="2"/>
  </si>
  <si>
    <t>をクリックして入力してください。</t>
    <rPh sb="7" eb="9">
      <t>ニュウリョク</t>
    </rPh>
    <phoneticPr fontId="2"/>
  </si>
  <si>
    <t>別紙として、償却資産明細書があわせて出力されます。</t>
    <rPh sb="0" eb="2">
      <t>ベッシ</t>
    </rPh>
    <rPh sb="6" eb="8">
      <t>ショウキャク</t>
    </rPh>
    <rPh sb="8" eb="10">
      <t>シサン</t>
    </rPh>
    <rPh sb="10" eb="13">
      <t>メイサイショ</t>
    </rPh>
    <rPh sb="18" eb="20">
      <t>シュツリョク</t>
    </rPh>
    <phoneticPr fontId="2"/>
  </si>
  <si>
    <t>選択してください。</t>
    <rPh sb="0" eb="2">
      <t>センタク</t>
    </rPh>
    <phoneticPr fontId="2"/>
  </si>
  <si>
    <t>入力欄取得年</t>
    <rPh sb="0" eb="2">
      <t>ニュウリョク</t>
    </rPh>
    <rPh sb="2" eb="3">
      <t>ラン</t>
    </rPh>
    <rPh sb="3" eb="5">
      <t>シュトク</t>
    </rPh>
    <rPh sb="5" eb="6">
      <t>ネン</t>
    </rPh>
    <phoneticPr fontId="2"/>
  </si>
  <si>
    <t>空白</t>
    <rPh sb="0" eb="2">
      <t>クウハク</t>
    </rPh>
    <phoneticPr fontId="2"/>
  </si>
  <si>
    <t>年比較</t>
    <rPh sb="0" eb="1">
      <t>ネン</t>
    </rPh>
    <rPh sb="1" eb="3">
      <t>ヒカク</t>
    </rPh>
    <phoneticPr fontId="2"/>
  </si>
  <si>
    <t>減価償却</t>
    <rPh sb="0" eb="2">
      <t>ゲンカ</t>
    </rPh>
    <rPh sb="2" eb="4">
      <t>ショウキャク</t>
    </rPh>
    <phoneticPr fontId="2"/>
  </si>
  <si>
    <t>メッセージ</t>
    <phoneticPr fontId="2"/>
  </si>
  <si>
    <t>「月」入力</t>
    <rPh sb="1" eb="2">
      <t>ツキ</t>
    </rPh>
    <rPh sb="3" eb="5">
      <t>ニュウリョク</t>
    </rPh>
    <phoneticPr fontId="2"/>
  </si>
  <si>
    <t>－</t>
    <phoneticPr fontId="2"/>
  </si>
  <si>
    <t>H20以前</t>
    <rPh sb="3" eb="5">
      <t>イゼン</t>
    </rPh>
    <phoneticPr fontId="2"/>
  </si>
  <si>
    <t>H21以後</t>
    <rPh sb="3" eb="5">
      <t>イゴ</t>
    </rPh>
    <phoneticPr fontId="2"/>
  </si>
  <si>
    <t>入力データ転記欄</t>
    <rPh sb="0" eb="2">
      <t>ニュウリョク</t>
    </rPh>
    <rPh sb="5" eb="7">
      <t>テンキ</t>
    </rPh>
    <rPh sb="7" eb="8">
      <t>ラン</t>
    </rPh>
    <phoneticPr fontId="2"/>
  </si>
  <si>
    <t>Ｈ１９．３以前収得　　20万円以上　減価償却分</t>
    <rPh sb="5" eb="7">
      <t>イゼン</t>
    </rPh>
    <rPh sb="7" eb="9">
      <t>シュウトク</t>
    </rPh>
    <rPh sb="13" eb="17">
      <t>マンエンイジョウ</t>
    </rPh>
    <rPh sb="18" eb="20">
      <t>ゲンカ</t>
    </rPh>
    <rPh sb="20" eb="22">
      <t>ショウキャク</t>
    </rPh>
    <rPh sb="22" eb="23">
      <t>ブン</t>
    </rPh>
    <phoneticPr fontId="2"/>
  </si>
  <si>
    <t>Ｈ１９．４．１以後取得　20万円以上　減価償却分</t>
    <rPh sb="7" eb="9">
      <t>イゴ</t>
    </rPh>
    <rPh sb="9" eb="11">
      <t>シュトク</t>
    </rPh>
    <rPh sb="14" eb="18">
      <t>マンエンイジョウ</t>
    </rPh>
    <rPh sb="19" eb="21">
      <t>ゲンカ</t>
    </rPh>
    <rPh sb="21" eb="23">
      <t>ショウキャク</t>
    </rPh>
    <rPh sb="23" eb="24">
      <t>ブン</t>
    </rPh>
    <phoneticPr fontId="2"/>
  </si>
  <si>
    <t>一　　括　　償　　却</t>
    <rPh sb="0" eb="1">
      <t>イチ</t>
    </rPh>
    <rPh sb="3" eb="4">
      <t>クク</t>
    </rPh>
    <rPh sb="6" eb="7">
      <t>ショウ</t>
    </rPh>
    <rPh sb="9" eb="10">
      <t>キャク</t>
    </rPh>
    <phoneticPr fontId="2"/>
  </si>
  <si>
    <t>償却率判定</t>
    <rPh sb="0" eb="3">
      <t>ショウキャクリツ</t>
    </rPh>
    <rPh sb="3" eb="5">
      <t>ハンテイ</t>
    </rPh>
    <phoneticPr fontId="2"/>
  </si>
  <si>
    <t>処分月</t>
    <rPh sb="0" eb="2">
      <t>ショブン</t>
    </rPh>
    <rPh sb="2" eb="3">
      <t>ツキ</t>
    </rPh>
    <phoneticPr fontId="2"/>
  </si>
  <si>
    <t>処分年未償却月数</t>
    <rPh sb="0" eb="2">
      <t>ショブン</t>
    </rPh>
    <rPh sb="2" eb="3">
      <t>ネン</t>
    </rPh>
    <rPh sb="3" eb="6">
      <t>ミショウキャク</t>
    </rPh>
    <rPh sb="6" eb="7">
      <t>ツキ</t>
    </rPh>
    <rPh sb="7" eb="8">
      <t>スウ</t>
    </rPh>
    <phoneticPr fontId="2"/>
  </si>
  <si>
    <t>処分年未償却額</t>
    <rPh sb="0" eb="2">
      <t>ショブン</t>
    </rPh>
    <rPh sb="2" eb="3">
      <t>ネン</t>
    </rPh>
    <rPh sb="3" eb="4">
      <t>ミ</t>
    </rPh>
    <rPh sb="4" eb="7">
      <t>ショウキャクガク</t>
    </rPh>
    <phoneticPr fontId="2"/>
  </si>
  <si>
    <t>(処分前)本年分の普通償却費</t>
    <rPh sb="5" eb="7">
      <t>ホンネン</t>
    </rPh>
    <rPh sb="7" eb="8">
      <t>ブン</t>
    </rPh>
    <rPh sb="9" eb="11">
      <t>フツウ</t>
    </rPh>
    <rPh sb="11" eb="13">
      <t>ショウキャク</t>
    </rPh>
    <rPh sb="13" eb="14">
      <t>ヒ</t>
    </rPh>
    <phoneticPr fontId="2"/>
  </si>
  <si>
    <t>(処分前)本年分償却費合計</t>
    <rPh sb="5" eb="7">
      <t>ホンネン</t>
    </rPh>
    <rPh sb="7" eb="8">
      <t>ブン</t>
    </rPh>
    <rPh sb="8" eb="10">
      <t>ショウキャク</t>
    </rPh>
    <rPh sb="10" eb="11">
      <t>ヒ</t>
    </rPh>
    <rPh sb="11" eb="13">
      <t>ゴウケイ</t>
    </rPh>
    <phoneticPr fontId="2"/>
  </si>
  <si>
    <t>(処分前)本年分必要経費</t>
    <rPh sb="5" eb="7">
      <t>ホンネン</t>
    </rPh>
    <rPh sb="7" eb="8">
      <t>ブン</t>
    </rPh>
    <rPh sb="8" eb="10">
      <t>ヒツヨウ</t>
    </rPh>
    <rPh sb="10" eb="12">
      <t>ケイヒ</t>
    </rPh>
    <phoneticPr fontId="2"/>
  </si>
  <si>
    <t>(処分前）本年分未償却残高</t>
    <rPh sb="5" eb="7">
      <t>ホンネン</t>
    </rPh>
    <rPh sb="7" eb="8">
      <t>ブン</t>
    </rPh>
    <rPh sb="8" eb="11">
      <t>ミショウキャク</t>
    </rPh>
    <rPh sb="11" eb="13">
      <t>ザンダカ</t>
    </rPh>
    <phoneticPr fontId="2"/>
  </si>
  <si>
    <t>旧耐用年数</t>
    <rPh sb="0" eb="1">
      <t>キュウ</t>
    </rPh>
    <rPh sb="1" eb="3">
      <t>タイヨウ</t>
    </rPh>
    <rPh sb="3" eb="5">
      <t>ネンスウ</t>
    </rPh>
    <phoneticPr fontId="2"/>
  </si>
  <si>
    <t>償却方法</t>
    <rPh sb="0" eb="2">
      <t>ショウキャク</t>
    </rPh>
    <rPh sb="2" eb="4">
      <t>ホウホウ</t>
    </rPh>
    <phoneticPr fontId="2"/>
  </si>
  <si>
    <t>名称</t>
    <rPh sb="0" eb="2">
      <t>メイショウ</t>
    </rPh>
    <phoneticPr fontId="2"/>
  </si>
  <si>
    <t>中古</t>
    <rPh sb="0" eb="2">
      <t>チュウコ</t>
    </rPh>
    <phoneticPr fontId="2"/>
  </si>
  <si>
    <t>数量</t>
    <rPh sb="0" eb="2">
      <t>スウリョウ</t>
    </rPh>
    <phoneticPr fontId="2"/>
  </si>
  <si>
    <t>単位</t>
    <rPh sb="0" eb="2">
      <t>タンイ</t>
    </rPh>
    <phoneticPr fontId="2"/>
  </si>
  <si>
    <t>専用割合</t>
    <rPh sb="0" eb="2">
      <t>センヨウ</t>
    </rPh>
    <rPh sb="2" eb="4">
      <t>ワリアイ</t>
    </rPh>
    <phoneticPr fontId="2"/>
  </si>
  <si>
    <t>取得年　（西暦）</t>
    <rPh sb="0" eb="2">
      <t>シュトク</t>
    </rPh>
    <rPh sb="2" eb="3">
      <t>ネン</t>
    </rPh>
    <rPh sb="5" eb="7">
      <t>セイレキ</t>
    </rPh>
    <phoneticPr fontId="2"/>
  </si>
  <si>
    <t>ハ</t>
    <phoneticPr fontId="2"/>
  </si>
  <si>
    <t>ロ</t>
    <phoneticPr fontId="2"/>
  </si>
  <si>
    <t>H20年までの経過年数</t>
    <rPh sb="3" eb="4">
      <t>ネン</t>
    </rPh>
    <rPh sb="7" eb="9">
      <t>ケイカ</t>
    </rPh>
    <rPh sb="9" eb="11">
      <t>ネンスウ</t>
    </rPh>
    <phoneticPr fontId="2"/>
  </si>
  <si>
    <t>H21年以後の経過年数</t>
    <rPh sb="3" eb="6">
      <t>ネンイゴ</t>
    </rPh>
    <rPh sb="7" eb="9">
      <t>ケイカ</t>
    </rPh>
    <rPh sb="9" eb="11">
      <t>ネンスウ</t>
    </rPh>
    <phoneticPr fontId="2"/>
  </si>
  <si>
    <t>償却累計額</t>
    <rPh sb="0" eb="2">
      <t>ショウキャク</t>
    </rPh>
    <rPh sb="2" eb="4">
      <t>ルイケイ</t>
    </rPh>
    <rPh sb="4" eb="5">
      <t>ガク</t>
    </rPh>
    <phoneticPr fontId="2"/>
  </si>
  <si>
    <t>前年までの償却累計額</t>
    <rPh sb="0" eb="2">
      <t>ゼンネン</t>
    </rPh>
    <rPh sb="5" eb="7">
      <t>ショウキャク</t>
    </rPh>
    <rPh sb="7" eb="9">
      <t>ルイケイ</t>
    </rPh>
    <rPh sb="9" eb="10">
      <t>ガク</t>
    </rPh>
    <phoneticPr fontId="2"/>
  </si>
  <si>
    <t>取得価額の
95％償却
終了年</t>
    <rPh sb="0" eb="2">
      <t>シュトク</t>
    </rPh>
    <rPh sb="2" eb="4">
      <t>カガク</t>
    </rPh>
    <rPh sb="9" eb="11">
      <t>ショウキャク</t>
    </rPh>
    <rPh sb="12" eb="14">
      <t>シュウリョウ</t>
    </rPh>
    <rPh sb="14" eb="15">
      <t>ネン</t>
    </rPh>
    <phoneticPr fontId="2"/>
  </si>
  <si>
    <t>ニ</t>
    <phoneticPr fontId="2"/>
  </si>
  <si>
    <t>ホ</t>
    <phoneticPr fontId="2"/>
  </si>
  <si>
    <t>ト</t>
    <phoneticPr fontId="2"/>
  </si>
  <si>
    <t>リ</t>
    <phoneticPr fontId="2"/>
  </si>
  <si>
    <t>未償却残高
(期末残高)
H21以後</t>
    <rPh sb="0" eb="3">
      <t>ミショウキャク</t>
    </rPh>
    <rPh sb="3" eb="5">
      <t>ザンダカ</t>
    </rPh>
    <rPh sb="8" eb="10">
      <t>キマツ</t>
    </rPh>
    <rPh sb="10" eb="12">
      <t>ザンダカ</t>
    </rPh>
    <rPh sb="17" eb="19">
      <t>イゴ</t>
    </rPh>
    <phoneticPr fontId="2"/>
  </si>
  <si>
    <t>初年度償却額</t>
    <rPh sb="0" eb="3">
      <t>ショネンド</t>
    </rPh>
    <rPh sb="3" eb="6">
      <t>ショウキャクガク</t>
    </rPh>
    <phoneticPr fontId="2"/>
  </si>
  <si>
    <t>通常償却額
H20以前</t>
    <rPh sb="0" eb="2">
      <t>ツウジョウ</t>
    </rPh>
    <rPh sb="2" eb="5">
      <t>ショウキャクガク</t>
    </rPh>
    <rPh sb="9" eb="11">
      <t>イゼン</t>
    </rPh>
    <phoneticPr fontId="2"/>
  </si>
  <si>
    <t>通常償却額
H21以後</t>
    <rPh sb="0" eb="2">
      <t>ツウジョウ</t>
    </rPh>
    <rPh sb="2" eb="5">
      <t>ショウキャクガク</t>
    </rPh>
    <rPh sb="9" eb="11">
      <t>イゴ</t>
    </rPh>
    <phoneticPr fontId="2"/>
  </si>
  <si>
    <t>償却率
(～H20）</t>
    <rPh sb="0" eb="3">
      <t>ショウキャクリツ</t>
    </rPh>
    <phoneticPr fontId="2"/>
  </si>
  <si>
    <t>償却率
(H21～）</t>
    <rPh sb="0" eb="3">
      <t>ショウキャクリツ</t>
    </rPh>
    <phoneticPr fontId="2"/>
  </si>
  <si>
    <t>ロ</t>
    <phoneticPr fontId="2"/>
  </si>
  <si>
    <t>H21年以後の経過年数</t>
    <rPh sb="3" eb="4">
      <t>ネン</t>
    </rPh>
    <rPh sb="4" eb="6">
      <t>イゴ</t>
    </rPh>
    <rPh sb="7" eb="9">
      <t>ケイカ</t>
    </rPh>
    <rPh sb="9" eb="11">
      <t>ネンスウ</t>
    </rPh>
    <phoneticPr fontId="2"/>
  </si>
  <si>
    <t>償却額(累計)</t>
    <rPh sb="0" eb="2">
      <t>ショウキャク</t>
    </rPh>
    <rPh sb="2" eb="3">
      <t>ガク</t>
    </rPh>
    <rPh sb="4" eb="6">
      <t>ルイケイ</t>
    </rPh>
    <phoneticPr fontId="2"/>
  </si>
  <si>
    <t>ヌ</t>
    <phoneticPr fontId="2"/>
  </si>
  <si>
    <t>初年度償却残</t>
    <rPh sb="0" eb="3">
      <t>ショネンド</t>
    </rPh>
    <rPh sb="3" eb="5">
      <t>ショウキャク</t>
    </rPh>
    <rPh sb="5" eb="6">
      <t>ノコ</t>
    </rPh>
    <phoneticPr fontId="2"/>
  </si>
  <si>
    <t>通常償却額
H20年まで</t>
    <rPh sb="0" eb="2">
      <t>ツウジョウ</t>
    </rPh>
    <rPh sb="2" eb="5">
      <t>ショウキャクガク</t>
    </rPh>
    <rPh sb="9" eb="10">
      <t>ネン</t>
    </rPh>
    <phoneticPr fontId="2"/>
  </si>
  <si>
    <t>通常償却額
H21年から</t>
    <rPh sb="0" eb="2">
      <t>ツウジョウ</t>
    </rPh>
    <rPh sb="2" eb="5">
      <t>ショウキャクガク</t>
    </rPh>
    <rPh sb="9" eb="10">
      <t>ネン</t>
    </rPh>
    <phoneticPr fontId="2"/>
  </si>
  <si>
    <t>ロ</t>
    <phoneticPr fontId="2"/>
  </si>
  <si>
    <t>ハ</t>
    <phoneticPr fontId="2"/>
  </si>
  <si>
    <t>償却額</t>
    <rPh sb="0" eb="3">
      <t>ショウキャクガク</t>
    </rPh>
    <phoneticPr fontId="2"/>
  </si>
  <si>
    <t>ニ</t>
    <phoneticPr fontId="2"/>
  </si>
  <si>
    <t>ホ</t>
    <phoneticPr fontId="2"/>
  </si>
  <si>
    <t>ト</t>
    <phoneticPr fontId="2"/>
  </si>
  <si>
    <t>リ</t>
    <phoneticPr fontId="2"/>
  </si>
  <si>
    <t>経過年数</t>
    <rPh sb="0" eb="2">
      <t>ケイカ</t>
    </rPh>
    <rPh sb="2" eb="4">
      <t>ネンスウ</t>
    </rPh>
    <phoneticPr fontId="2"/>
  </si>
  <si>
    <t>ヌ</t>
    <phoneticPr fontId="2"/>
  </si>
  <si>
    <t>新定額・旧定額</t>
    <rPh sb="4" eb="5">
      <t>キュウ</t>
    </rPh>
    <rPh sb="5" eb="7">
      <t>テイガク</t>
    </rPh>
    <phoneticPr fontId="2"/>
  </si>
  <si>
    <t>償却率
（～H20)</t>
    <rPh sb="0" eb="3">
      <t>ショウキャクリツ</t>
    </rPh>
    <phoneticPr fontId="2"/>
  </si>
  <si>
    <t>償却率
（H21～)</t>
    <rPh sb="0" eb="3">
      <t>ショウキャクリツ</t>
    </rPh>
    <phoneticPr fontId="2"/>
  </si>
  <si>
    <t>本年中の
償却期間</t>
    <rPh sb="0" eb="3">
      <t>ホンネンチュウ</t>
    </rPh>
    <rPh sb="6" eb="8">
      <t>ショウキャク</t>
    </rPh>
    <rPh sb="8" eb="10">
      <t>キカン</t>
    </rPh>
    <phoneticPr fontId="2"/>
  </si>
  <si>
    <t>本年分の
普通償却費
(ﾛ×ﾊ×ﾆ)</t>
    <rPh sb="0" eb="2">
      <t>ホンネン</t>
    </rPh>
    <rPh sb="2" eb="3">
      <t>ブン</t>
    </rPh>
    <rPh sb="5" eb="7">
      <t>フツウ</t>
    </rPh>
    <rPh sb="7" eb="10">
      <t>ショウキャクヒ</t>
    </rPh>
    <phoneticPr fontId="2"/>
  </si>
  <si>
    <t>本 年 分 の
償却費合計
(ﾎ＋ﾍ)</t>
    <rPh sb="0" eb="1">
      <t>ホン</t>
    </rPh>
    <rPh sb="2" eb="3">
      <t>トシ</t>
    </rPh>
    <rPh sb="4" eb="5">
      <t>ブン</t>
    </rPh>
    <rPh sb="8" eb="11">
      <t>ショウキャクヒ</t>
    </rPh>
    <rPh sb="11" eb="13">
      <t>ゴウケイ</t>
    </rPh>
    <phoneticPr fontId="2"/>
  </si>
  <si>
    <t>本年分の必要経費
算入額(ﾄ×ﾁ)</t>
    <rPh sb="0" eb="2">
      <t>ホンネン</t>
    </rPh>
    <rPh sb="2" eb="3">
      <t>ブン</t>
    </rPh>
    <rPh sb="4" eb="6">
      <t>ヒツヨウ</t>
    </rPh>
    <rPh sb="6" eb="8">
      <t>ケイヒ</t>
    </rPh>
    <rPh sb="10" eb="12">
      <t>サンニュウ</t>
    </rPh>
    <rPh sb="12" eb="13">
      <t>ガク</t>
    </rPh>
    <phoneticPr fontId="2"/>
  </si>
  <si>
    <t>償却の基礎
になる金額
初年度</t>
    <rPh sb="0" eb="2">
      <t>ショウキャク</t>
    </rPh>
    <rPh sb="3" eb="5">
      <t>キソ</t>
    </rPh>
    <rPh sb="9" eb="11">
      <t>キンガク</t>
    </rPh>
    <rPh sb="12" eb="15">
      <t>ショネンド</t>
    </rPh>
    <phoneticPr fontId="2"/>
  </si>
  <si>
    <t>未償却残高
(期末残高)</t>
    <rPh sb="0" eb="3">
      <t>ミショウキャク</t>
    </rPh>
    <rPh sb="3" eb="5">
      <t>ザンダカ</t>
    </rPh>
    <rPh sb="8" eb="10">
      <t>キマツ</t>
    </rPh>
    <rPh sb="10" eb="12">
      <t>ザンダカ</t>
    </rPh>
    <phoneticPr fontId="2"/>
  </si>
  <si>
    <t>償却の基礎
になる金額</t>
    <rPh sb="0" eb="2">
      <t>ショウキャク</t>
    </rPh>
    <rPh sb="3" eb="5">
      <t>キソ</t>
    </rPh>
    <rPh sb="10" eb="12">
      <t>キンガク</t>
    </rPh>
    <phoneticPr fontId="2"/>
  </si>
  <si>
    <t>償却率</t>
    <rPh sb="0" eb="3">
      <t>ショウキャクリツ</t>
    </rPh>
    <phoneticPr fontId="2"/>
  </si>
  <si>
    <t>取得価格の95%額</t>
    <rPh sb="0" eb="2">
      <t>シュトク</t>
    </rPh>
    <rPh sb="2" eb="4">
      <t>カカク</t>
    </rPh>
    <rPh sb="8" eb="9">
      <t>ガク</t>
    </rPh>
    <phoneticPr fontId="2"/>
  </si>
  <si>
    <t>取得価格の残り５％の額</t>
    <rPh sb="0" eb="2">
      <t>シュトク</t>
    </rPh>
    <rPh sb="2" eb="4">
      <t>カカク</t>
    </rPh>
    <rPh sb="5" eb="6">
      <t>ザン</t>
    </rPh>
    <rPh sb="10" eb="11">
      <t>ガク</t>
    </rPh>
    <phoneticPr fontId="2"/>
  </si>
  <si>
    <t>最終５％の償却経過年数</t>
    <rPh sb="0" eb="2">
      <t>サイシュウ</t>
    </rPh>
    <rPh sb="5" eb="7">
      <t>ショウキャク</t>
    </rPh>
    <rPh sb="7" eb="9">
      <t>ケイカ</t>
    </rPh>
    <rPh sb="9" eb="11">
      <t>ネンスウ</t>
    </rPh>
    <phoneticPr fontId="2"/>
  </si>
  <si>
    <t>最終５％の償却分(累計)</t>
    <rPh sb="0" eb="2">
      <t>サイシュウ</t>
    </rPh>
    <rPh sb="5" eb="7">
      <t>ショウキャク</t>
    </rPh>
    <rPh sb="7" eb="8">
      <t>ブン</t>
    </rPh>
    <rPh sb="9" eb="11">
      <t>ルイケイ</t>
    </rPh>
    <phoneticPr fontId="2"/>
  </si>
  <si>
    <t>１～4年目</t>
    <rPh sb="3" eb="5">
      <t>ネンメ</t>
    </rPh>
    <phoneticPr fontId="2"/>
  </si>
  <si>
    <t>/</t>
    <phoneticPr fontId="2"/>
  </si>
  <si>
    <t>/</t>
    <phoneticPr fontId="2"/>
  </si>
  <si>
    <t>定額</t>
    <rPh sb="0" eb="2">
      <t>テイガク</t>
    </rPh>
    <phoneticPr fontId="2"/>
  </si>
  <si>
    <t>/</t>
    <phoneticPr fontId="2"/>
  </si>
  <si>
    <t>-</t>
    <phoneticPr fontId="2"/>
  </si>
  <si>
    <t>-</t>
    <phoneticPr fontId="2"/>
  </si>
  <si>
    <t>1/3</t>
    <phoneticPr fontId="2"/>
  </si>
  <si>
    <t>1/3</t>
  </si>
  <si>
    <t>/</t>
    <phoneticPr fontId="2"/>
  </si>
  <si>
    <r>
      <t>償却率　　</t>
    </r>
    <r>
      <rPr>
        <sz val="6"/>
        <rFont val="ＭＳ Ｐゴシック"/>
        <family val="3"/>
        <charset val="128"/>
      </rPr>
      <t>3月前　　4月後</t>
    </r>
    <rPh sb="0" eb="3">
      <t>ショウキャクリツ</t>
    </rPh>
    <rPh sb="6" eb="7">
      <t>ガツ</t>
    </rPh>
    <rPh sb="7" eb="8">
      <t>マエ</t>
    </rPh>
    <rPh sb="11" eb="12">
      <t>ガツ</t>
    </rPh>
    <rPh sb="12" eb="13">
      <t>ゴ</t>
    </rPh>
    <phoneticPr fontId="2"/>
  </si>
  <si>
    <t>償却基
礎金額</t>
    <rPh sb="0" eb="2">
      <t>ショウキャク</t>
    </rPh>
    <rPh sb="2" eb="3">
      <t>モト</t>
    </rPh>
    <rPh sb="4" eb="5">
      <t>イシズエ</t>
    </rPh>
    <rPh sb="5" eb="7">
      <t>キンガク</t>
    </rPh>
    <phoneticPr fontId="2"/>
  </si>
  <si>
    <t>償却期間</t>
    <rPh sb="0" eb="2">
      <t>ショウキャク</t>
    </rPh>
    <rPh sb="2" eb="4">
      <t>キカン</t>
    </rPh>
    <phoneticPr fontId="2"/>
  </si>
  <si>
    <t>和暦</t>
    <rPh sb="0" eb="2">
      <t>ワレキ</t>
    </rPh>
    <phoneticPr fontId="2"/>
  </si>
  <si>
    <t>西暦</t>
    <rPh sb="0" eb="2">
      <t>セイレキ</t>
    </rPh>
    <phoneticPr fontId="2"/>
  </si>
  <si>
    <t>今年</t>
    <rPh sb="0" eb="2">
      <t>コトシ</t>
    </rPh>
    <phoneticPr fontId="2"/>
  </si>
  <si>
    <t>一括償却</t>
    <rPh sb="0" eb="2">
      <t>イッカツ</t>
    </rPh>
    <rPh sb="2" eb="4">
      <t>ショウキャク</t>
    </rPh>
    <phoneticPr fontId="2"/>
  </si>
  <si>
    <t>昭和</t>
    <rPh sb="0" eb="2">
      <t>ショウワ</t>
    </rPh>
    <phoneticPr fontId="2"/>
  </si>
  <si>
    <t>処分</t>
    <rPh sb="0" eb="2">
      <t>ショブン</t>
    </rPh>
    <phoneticPr fontId="2"/>
  </si>
  <si>
    <t>区分</t>
    <rPh sb="0" eb="2">
      <t>クブン</t>
    </rPh>
    <phoneticPr fontId="2"/>
  </si>
  <si>
    <t>新規</t>
    <rPh sb="0" eb="2">
      <t>シンキ</t>
    </rPh>
    <phoneticPr fontId="2"/>
  </si>
  <si>
    <t>売却</t>
    <rPh sb="0" eb="2">
      <t>バイキャク</t>
    </rPh>
    <phoneticPr fontId="2"/>
  </si>
  <si>
    <t>廃棄</t>
    <rPh sb="0" eb="2">
      <t>ハイキ</t>
    </rPh>
    <phoneticPr fontId="2"/>
  </si>
  <si>
    <t>台</t>
    <rPh sb="0" eb="1">
      <t>ダイ</t>
    </rPh>
    <phoneticPr fontId="2"/>
  </si>
  <si>
    <t>式</t>
    <rPh sb="0" eb="1">
      <t>シキ</t>
    </rPh>
    <phoneticPr fontId="2"/>
  </si>
  <si>
    <t>棟</t>
    <rPh sb="0" eb="1">
      <t>ムネ</t>
    </rPh>
    <phoneticPr fontId="2"/>
  </si>
  <si>
    <t>ｍ</t>
    <phoneticPr fontId="2"/>
  </si>
  <si>
    <t>登録番号</t>
    <rPh sb="0" eb="2">
      <t>トウロク</t>
    </rPh>
    <rPh sb="2" eb="4">
      <t>バンゴウ</t>
    </rPh>
    <phoneticPr fontId="2"/>
  </si>
  <si>
    <t>減価償却資産の　　　　　　名　　　称　　　等　　　　　　（繰延資産を含む）</t>
    <rPh sb="0" eb="2">
      <t>ゲンカ</t>
    </rPh>
    <rPh sb="2" eb="4">
      <t>ショウキャク</t>
    </rPh>
    <rPh sb="4" eb="6">
      <t>シサン</t>
    </rPh>
    <rPh sb="13" eb="14">
      <t>メイ</t>
    </rPh>
    <rPh sb="17" eb="18">
      <t>ショウ</t>
    </rPh>
    <rPh sb="21" eb="22">
      <t>トウ</t>
    </rPh>
    <rPh sb="29" eb="31">
      <t>クリノベ</t>
    </rPh>
    <rPh sb="31" eb="33">
      <t>シサン</t>
    </rPh>
    <rPh sb="34" eb="35">
      <t>フク</t>
    </rPh>
    <phoneticPr fontId="2"/>
  </si>
  <si>
    <t>面積
又は
数量</t>
    <rPh sb="0" eb="2">
      <t>メンセキ</t>
    </rPh>
    <rPh sb="3" eb="4">
      <t>マタ</t>
    </rPh>
    <rPh sb="6" eb="8">
      <t>スウリョウ</t>
    </rPh>
    <phoneticPr fontId="2"/>
  </si>
  <si>
    <t>取　得
（成　熟）
年　月</t>
    <rPh sb="0" eb="1">
      <t>トリ</t>
    </rPh>
    <rPh sb="2" eb="3">
      <t>エ</t>
    </rPh>
    <rPh sb="5" eb="6">
      <t>シゲル</t>
    </rPh>
    <rPh sb="7" eb="8">
      <t>ジュク</t>
    </rPh>
    <rPh sb="10" eb="11">
      <t>ネン</t>
    </rPh>
    <rPh sb="12" eb="13">
      <t>ツキ</t>
    </rPh>
    <phoneticPr fontId="2"/>
  </si>
  <si>
    <t>収入・支出の別</t>
    <rPh sb="0" eb="2">
      <t>シュウニュウ</t>
    </rPh>
    <rPh sb="3" eb="5">
      <t>シシュツ</t>
    </rPh>
    <rPh sb="6" eb="7">
      <t>ベツ</t>
    </rPh>
    <phoneticPr fontId="2"/>
  </si>
  <si>
    <t>金額</t>
    <rPh sb="0" eb="2">
      <t>キンガク</t>
    </rPh>
    <phoneticPr fontId="2"/>
  </si>
  <si>
    <t>科　目</t>
    <rPh sb="0" eb="1">
      <t>カ</t>
    </rPh>
    <rPh sb="2" eb="3">
      <t>メ</t>
    </rPh>
    <phoneticPr fontId="2"/>
  </si>
  <si>
    <t>白色事業専従者控除額の算出方法
 イとロのうちどちらか少ない方が１人当たりの控除額となります。
（イ）専従者が配偶者の場合：86万円、専従者が配偶者以外の親族の場合：50万円
（ロ）（専従者控除前の所得金額⑮）÷（専従者の人数＋１人）</t>
    <rPh sb="0" eb="2">
      <t>シロイロ</t>
    </rPh>
    <rPh sb="2" eb="4">
      <t>ジギョウ</t>
    </rPh>
    <rPh sb="4" eb="7">
      <t>センジュウシャ</t>
    </rPh>
    <rPh sb="7" eb="9">
      <t>コウジョ</t>
    </rPh>
    <rPh sb="9" eb="10">
      <t>ガク</t>
    </rPh>
    <rPh sb="11" eb="13">
      <t>サンシュツ</t>
    </rPh>
    <rPh sb="13" eb="15">
      <t>ホウホウ</t>
    </rPh>
    <rPh sb="28" eb="29">
      <t>スク</t>
    </rPh>
    <rPh sb="31" eb="32">
      <t>ホウ</t>
    </rPh>
    <rPh sb="34" eb="35">
      <t>ニン</t>
    </rPh>
    <rPh sb="35" eb="36">
      <t>ア</t>
    </rPh>
    <rPh sb="39" eb="41">
      <t>コウジョ</t>
    </rPh>
    <rPh sb="41" eb="42">
      <t>ガク</t>
    </rPh>
    <rPh sb="52" eb="55">
      <t>センジュウシャ</t>
    </rPh>
    <rPh sb="56" eb="59">
      <t>ハイグウシャ</t>
    </rPh>
    <rPh sb="60" eb="62">
      <t>バアイ</t>
    </rPh>
    <rPh sb="65" eb="67">
      <t>マンエン</t>
    </rPh>
    <rPh sb="68" eb="71">
      <t>センジュウシャ</t>
    </rPh>
    <rPh sb="72" eb="75">
      <t>ハイグウシャ</t>
    </rPh>
    <rPh sb="75" eb="77">
      <t>イガイ</t>
    </rPh>
    <rPh sb="78" eb="80">
      <t>シンゾク</t>
    </rPh>
    <rPh sb="81" eb="83">
      <t>バアイ</t>
    </rPh>
    <rPh sb="86" eb="88">
      <t>マンエン</t>
    </rPh>
    <rPh sb="93" eb="96">
      <t>センジュウシャ</t>
    </rPh>
    <rPh sb="96" eb="98">
      <t>コウジョ</t>
    </rPh>
    <rPh sb="98" eb="99">
      <t>マエ</t>
    </rPh>
    <rPh sb="100" eb="102">
      <t>ショトク</t>
    </rPh>
    <rPh sb="102" eb="104">
      <t>キンガク</t>
    </rPh>
    <rPh sb="108" eb="111">
      <t>センジュウシャ</t>
    </rPh>
    <rPh sb="112" eb="114">
      <t>ニンズウ</t>
    </rPh>
    <rPh sb="116" eb="117">
      <t>ニン</t>
    </rPh>
    <phoneticPr fontId="2"/>
  </si>
  <si>
    <t>ｲ</t>
    <phoneticPr fontId="2"/>
  </si>
  <si>
    <t>ロ</t>
    <phoneticPr fontId="2"/>
  </si>
  <si>
    <t>ハ</t>
    <phoneticPr fontId="2"/>
  </si>
  <si>
    <t>ニ</t>
    <phoneticPr fontId="2"/>
  </si>
  <si>
    <t>ホ</t>
    <phoneticPr fontId="2"/>
  </si>
  <si>
    <t>ヘ</t>
    <phoneticPr fontId="2"/>
  </si>
  <si>
    <t>ト</t>
    <phoneticPr fontId="2"/>
  </si>
  <si>
    <t>チ</t>
    <phoneticPr fontId="2"/>
  </si>
  <si>
    <t>リ</t>
    <phoneticPr fontId="2"/>
  </si>
  <si>
    <t>ヌ</t>
    <phoneticPr fontId="2"/>
  </si>
  <si>
    <t>取得価額　　　　　　　　(償却保証額）</t>
    <rPh sb="0" eb="2">
      <t>シュトク</t>
    </rPh>
    <rPh sb="2" eb="4">
      <t>カガク</t>
    </rPh>
    <rPh sb="13" eb="15">
      <t>ショウキャク</t>
    </rPh>
    <rPh sb="15" eb="17">
      <t>ホショウ</t>
    </rPh>
    <rPh sb="17" eb="18">
      <t>ガク</t>
    </rPh>
    <phoneticPr fontId="2"/>
  </si>
  <si>
    <r>
      <t>償却率　　　又は　　　　</t>
    </r>
    <r>
      <rPr>
        <sz val="6"/>
        <rFont val="ＭＳ Ｐ明朝"/>
        <family val="1"/>
        <charset val="128"/>
      </rPr>
      <t>改定償却率</t>
    </r>
    <rPh sb="0" eb="3">
      <t>ショウキャクリツ</t>
    </rPh>
    <rPh sb="6" eb="7">
      <t>マタ</t>
    </rPh>
    <rPh sb="12" eb="14">
      <t>カイテイ</t>
    </rPh>
    <rPh sb="14" eb="17">
      <t>ショウキャクリツ</t>
    </rPh>
    <phoneticPr fontId="2"/>
  </si>
  <si>
    <t>特　 別
償却費</t>
    <rPh sb="0" eb="1">
      <t>トク</t>
    </rPh>
    <rPh sb="3" eb="4">
      <t>ベツ</t>
    </rPh>
    <rPh sb="6" eb="9">
      <t>ショウキャクヒ</t>
    </rPh>
    <phoneticPr fontId="2"/>
  </si>
  <si>
    <t>事業専
用割合</t>
    <rPh sb="0" eb="2">
      <t>ジギョウ</t>
    </rPh>
    <rPh sb="2" eb="3">
      <t>アツム</t>
    </rPh>
    <rPh sb="5" eb="6">
      <t>ヨウ</t>
    </rPh>
    <rPh sb="6" eb="8">
      <t>ワリアイ</t>
    </rPh>
    <phoneticPr fontId="2"/>
  </si>
  <si>
    <t>摘　要</t>
    <rPh sb="0" eb="1">
      <t>テキ</t>
    </rPh>
    <rPh sb="2" eb="3">
      <t>ヨウ</t>
    </rPh>
    <phoneticPr fontId="2"/>
  </si>
  <si>
    <t>/</t>
    <phoneticPr fontId="2"/>
  </si>
  <si>
    <t>小作料</t>
    <rPh sb="0" eb="3">
      <t>コサクリョウ</t>
    </rPh>
    <phoneticPr fontId="2"/>
  </si>
  <si>
    <t>賃借料</t>
    <rPh sb="0" eb="3">
      <t>チンシャクリョウ</t>
    </rPh>
    <phoneticPr fontId="2"/>
  </si>
  <si>
    <r>
      <t>（</t>
    </r>
    <r>
      <rPr>
        <sz val="15"/>
        <color indexed="14"/>
        <rFont val="ＭＳ 明朝"/>
        <family val="1"/>
        <charset val="128"/>
      </rPr>
      <t>農業所得用</t>
    </r>
    <r>
      <rPr>
        <sz val="15"/>
        <rFont val="ＭＳ 明朝"/>
        <family val="1"/>
        <charset val="128"/>
      </rPr>
      <t>）</t>
    </r>
    <phoneticPr fontId="2"/>
  </si>
  <si>
    <t xml:space="preserve">   あなたの本年分の農業所得</t>
    <rPh sb="7" eb="9">
      <t>ホンネン</t>
    </rPh>
    <rPh sb="9" eb="10">
      <t>ブン</t>
    </rPh>
    <rPh sb="11" eb="15">
      <t>ノウギョウショトク</t>
    </rPh>
    <phoneticPr fontId="2"/>
  </si>
  <si>
    <t xml:space="preserve">   の金額の計算内容をこの表に</t>
    <rPh sb="4" eb="6">
      <t>キンガク</t>
    </rPh>
    <rPh sb="7" eb="9">
      <t>ケイサン</t>
    </rPh>
    <rPh sb="9" eb="11">
      <t>ナイヨウ</t>
    </rPh>
    <rPh sb="14" eb="15">
      <t>ヒョウ</t>
    </rPh>
    <phoneticPr fontId="2"/>
  </si>
  <si>
    <t xml:space="preserve">   記載して確定申告に添付</t>
    <rPh sb="3" eb="5">
      <t>キサイ</t>
    </rPh>
    <rPh sb="7" eb="9">
      <t>カクテイ</t>
    </rPh>
    <rPh sb="9" eb="11">
      <t>シンコク</t>
    </rPh>
    <rPh sb="12" eb="14">
      <t>テンプ</t>
    </rPh>
    <phoneticPr fontId="2"/>
  </si>
  <si>
    <r>
      <t xml:space="preserve">   してください。</t>
    </r>
    <r>
      <rPr>
        <sz val="6"/>
        <color indexed="9"/>
        <rFont val="ＭＳ 明朝"/>
        <family val="1"/>
        <charset val="128"/>
      </rPr>
      <t>□□□□□</t>
    </r>
    <phoneticPr fontId="2"/>
  </si>
  <si>
    <t>住  所</t>
    <rPh sb="0" eb="1">
      <t>ジュウ</t>
    </rPh>
    <rPh sb="3" eb="4">
      <t>ショ</t>
    </rPh>
    <phoneticPr fontId="2"/>
  </si>
  <si>
    <t>業種名</t>
    <rPh sb="0" eb="2">
      <t>ギョウシュ</t>
    </rPh>
    <rPh sb="2" eb="3">
      <t>ナ</t>
    </rPh>
    <phoneticPr fontId="2"/>
  </si>
  <si>
    <t>旧
償却率</t>
    <rPh sb="0" eb="1">
      <t>キュウ</t>
    </rPh>
    <rPh sb="2" eb="5">
      <t>ショウキャクリツ</t>
    </rPh>
    <phoneticPr fontId="2"/>
  </si>
  <si>
    <t>新耐用年数</t>
    <rPh sb="0" eb="1">
      <t>シン</t>
    </rPh>
    <rPh sb="1" eb="3">
      <t>タイヨウ</t>
    </rPh>
    <rPh sb="3" eb="5">
      <t>ネンスウ</t>
    </rPh>
    <phoneticPr fontId="2"/>
  </si>
  <si>
    <t>新償却率</t>
    <rPh sb="0" eb="1">
      <t>シン</t>
    </rPh>
    <rPh sb="1" eb="3">
      <t>ショウキャク</t>
    </rPh>
    <rPh sb="3" eb="4">
      <t>リツ</t>
    </rPh>
    <phoneticPr fontId="2"/>
  </si>
  <si>
    <t>新償却限度額</t>
    <rPh sb="0" eb="1">
      <t>シン</t>
    </rPh>
    <rPh sb="1" eb="3">
      <t>ショウキャク</t>
    </rPh>
    <rPh sb="3" eb="5">
      <t>ゲンド</t>
    </rPh>
    <rPh sb="5" eb="6">
      <t>ガク</t>
    </rPh>
    <phoneticPr fontId="2"/>
  </si>
  <si>
    <t>製造年、取得年を入力してください。</t>
  </si>
  <si>
    <t>本年分の新償却費</t>
    <rPh sb="0" eb="2">
      <t>ホンネン</t>
    </rPh>
    <rPh sb="2" eb="3">
      <t>ブン</t>
    </rPh>
    <rPh sb="4" eb="5">
      <t>シン</t>
    </rPh>
    <rPh sb="5" eb="7">
      <t>ショウキャク</t>
    </rPh>
    <rPh sb="7" eb="8">
      <t>ヒ</t>
    </rPh>
    <phoneticPr fontId="2"/>
  </si>
  <si>
    <t>新本年償却額</t>
    <rPh sb="0" eb="1">
      <t>シン</t>
    </rPh>
    <rPh sb="1" eb="3">
      <t>ホンネン</t>
    </rPh>
    <rPh sb="3" eb="5">
      <t>ショウキャク</t>
    </rPh>
    <rPh sb="5" eb="6">
      <t>ガク</t>
    </rPh>
    <phoneticPr fontId="2"/>
  </si>
  <si>
    <t>新初年償却</t>
    <rPh sb="0" eb="1">
      <t>シン</t>
    </rPh>
    <rPh sb="1" eb="3">
      <t>ショネン</t>
    </rPh>
    <rPh sb="3" eb="5">
      <t>ショウキャク</t>
    </rPh>
    <phoneticPr fontId="2"/>
  </si>
  <si>
    <t>新本年分の必要経費算入額</t>
    <rPh sb="0" eb="1">
      <t>シン</t>
    </rPh>
    <rPh sb="1" eb="3">
      <t>ホンネン</t>
    </rPh>
    <phoneticPr fontId="2"/>
  </si>
  <si>
    <t>新未償却残高</t>
    <rPh sb="0" eb="1">
      <t>シン</t>
    </rPh>
    <rPh sb="1" eb="4">
      <t>ミショウキャク</t>
    </rPh>
    <rPh sb="4" eb="6">
      <t>ザンダカ</t>
    </rPh>
    <phoneticPr fontId="2"/>
  </si>
  <si>
    <t>新累計償却額</t>
    <rPh sb="0" eb="1">
      <t>シン</t>
    </rPh>
    <rPh sb="1" eb="3">
      <t>ルイケイ</t>
    </rPh>
    <rPh sb="3" eb="5">
      <t>ショウキャク</t>
    </rPh>
    <rPh sb="5" eb="6">
      <t>ガク</t>
    </rPh>
    <phoneticPr fontId="2"/>
  </si>
  <si>
    <t>事務所
所在地</t>
    <rPh sb="0" eb="3">
      <t>ジムショ</t>
    </rPh>
    <rPh sb="4" eb="7">
      <t>ショザイチ</t>
    </rPh>
    <phoneticPr fontId="2"/>
  </si>
  <si>
    <t>農園名</t>
    <rPh sb="0" eb="2">
      <t>ノウエン</t>
    </rPh>
    <rPh sb="2" eb="3">
      <t>ナ</t>
    </rPh>
    <phoneticPr fontId="2"/>
  </si>
  <si>
    <t>氏  名</t>
    <rPh sb="0" eb="1">
      <t>シ</t>
    </rPh>
    <rPh sb="3" eb="4">
      <t>メイ</t>
    </rPh>
    <phoneticPr fontId="2"/>
  </si>
  <si>
    <t>フリガナ</t>
    <phoneticPr fontId="2"/>
  </si>
  <si>
    <t>電  話
番  号</t>
    <rPh sb="0" eb="1">
      <t>デン</t>
    </rPh>
    <rPh sb="3" eb="4">
      <t>ハナシ</t>
    </rPh>
    <rPh sb="5" eb="6">
      <t>バン</t>
    </rPh>
    <rPh sb="8" eb="9">
      <t>ゴウ</t>
    </rPh>
    <phoneticPr fontId="2"/>
  </si>
  <si>
    <t>番 号</t>
    <rPh sb="0" eb="1">
      <t>バン</t>
    </rPh>
    <rPh sb="2" eb="3">
      <t>ゴウ</t>
    </rPh>
    <phoneticPr fontId="2"/>
  </si>
  <si>
    <t xml:space="preserve"> </t>
    <phoneticPr fontId="2"/>
  </si>
  <si>
    <t>(自    月    日  至    月    日)</t>
    <rPh sb="1" eb="2">
      <t>ジ</t>
    </rPh>
    <rPh sb="6" eb="7">
      <t>ツキ</t>
    </rPh>
    <rPh sb="11" eb="12">
      <t>ヒ</t>
    </rPh>
    <rPh sb="14" eb="15">
      <t>イタル</t>
    </rPh>
    <rPh sb="19" eb="20">
      <t>ツキ</t>
    </rPh>
    <rPh sb="24" eb="25">
      <t>ヒ</t>
    </rPh>
    <phoneticPr fontId="2"/>
  </si>
  <si>
    <t>○雇人費の内訳</t>
    <rPh sb="1" eb="3">
      <t>ヤトイニン</t>
    </rPh>
    <rPh sb="3" eb="4">
      <t>ヒ</t>
    </rPh>
    <rPh sb="5" eb="7">
      <t>ウチワケ</t>
    </rPh>
    <phoneticPr fontId="2"/>
  </si>
  <si>
    <t>科         目</t>
    <rPh sb="0" eb="1">
      <t>カ</t>
    </rPh>
    <rPh sb="10" eb="11">
      <t>メ</t>
    </rPh>
    <phoneticPr fontId="2"/>
  </si>
  <si>
    <t>金</t>
    <rPh sb="0" eb="1">
      <t>キン</t>
    </rPh>
    <phoneticPr fontId="2"/>
  </si>
  <si>
    <t>額</t>
    <rPh sb="0" eb="1">
      <t>ガク</t>
    </rPh>
    <phoneticPr fontId="2"/>
  </si>
  <si>
    <t>(円)</t>
    <rPh sb="1" eb="2">
      <t>エン</t>
    </rPh>
    <phoneticPr fontId="2"/>
  </si>
  <si>
    <t>氏名・住所又は・作業名</t>
    <rPh sb="0" eb="2">
      <t>シメイ</t>
    </rPh>
    <rPh sb="3" eb="5">
      <t>ジュウショ</t>
    </rPh>
    <rPh sb="5" eb="6">
      <t>マタ</t>
    </rPh>
    <rPh sb="8" eb="10">
      <t>サギョウ</t>
    </rPh>
    <rPh sb="10" eb="11">
      <t>メイ</t>
    </rPh>
    <phoneticPr fontId="2"/>
  </si>
  <si>
    <t>日数</t>
    <rPh sb="0" eb="2">
      <t>ニッスウ</t>
    </rPh>
    <phoneticPr fontId="2"/>
  </si>
  <si>
    <t>現      金</t>
    <rPh sb="0" eb="1">
      <t>ウツツ</t>
    </rPh>
    <rPh sb="7" eb="8">
      <t>キン</t>
    </rPh>
    <phoneticPr fontId="2"/>
  </si>
  <si>
    <t>合      計</t>
    <rPh sb="0" eb="1">
      <t>ゴウ</t>
    </rPh>
    <rPh sb="7" eb="8">
      <t>ケイ</t>
    </rPh>
    <phoneticPr fontId="2"/>
  </si>
  <si>
    <t>源 泉 徴 収 税 額</t>
    <rPh sb="0" eb="1">
      <t>ミナモト</t>
    </rPh>
    <rPh sb="2" eb="3">
      <t>イズミ</t>
    </rPh>
    <rPh sb="4" eb="5">
      <t>シルシ</t>
    </rPh>
    <rPh sb="6" eb="7">
      <t>オサム</t>
    </rPh>
    <rPh sb="8" eb="9">
      <t>ゼイ</t>
    </rPh>
    <rPh sb="10" eb="11">
      <t>ガク</t>
    </rPh>
    <phoneticPr fontId="2"/>
  </si>
  <si>
    <t>現      物</t>
    <rPh sb="0" eb="1">
      <t>ウツツ</t>
    </rPh>
    <rPh sb="7" eb="8">
      <t>ブツ</t>
    </rPh>
    <phoneticPr fontId="2"/>
  </si>
  <si>
    <t>販売金額</t>
    <rPh sb="0" eb="2">
      <t>ハンバイ</t>
    </rPh>
    <rPh sb="2" eb="4">
      <t>キンガク</t>
    </rPh>
    <phoneticPr fontId="2"/>
  </si>
  <si>
    <t>①</t>
    <phoneticPr fontId="2"/>
  </si>
  <si>
    <t>リ</t>
    <phoneticPr fontId="2"/>
  </si>
  <si>
    <t>延日</t>
    <rPh sb="0" eb="1">
      <t>ノ</t>
    </rPh>
    <rPh sb="1" eb="2">
      <t>ヒ</t>
    </rPh>
    <phoneticPr fontId="2"/>
  </si>
  <si>
    <t>収入金額</t>
    <rPh sb="0" eb="2">
      <t>シュウニュウ</t>
    </rPh>
    <rPh sb="2" eb="4">
      <t>キンガク</t>
    </rPh>
    <phoneticPr fontId="2"/>
  </si>
  <si>
    <t>家事消費</t>
    <rPh sb="0" eb="2">
      <t>カジ</t>
    </rPh>
    <rPh sb="2" eb="4">
      <t>ショウヒ</t>
    </rPh>
    <phoneticPr fontId="2"/>
  </si>
  <si>
    <t>金額</t>
    <rPh sb="0" eb="1">
      <t>キン</t>
    </rPh>
    <rPh sb="1" eb="2">
      <t>ガク</t>
    </rPh>
    <phoneticPr fontId="2"/>
  </si>
  <si>
    <t>②</t>
    <phoneticPr fontId="2"/>
  </si>
  <si>
    <t>ヌ</t>
    <phoneticPr fontId="2"/>
  </si>
  <si>
    <t>事業消費</t>
    <rPh sb="0" eb="2">
      <t>ジギョウ</t>
    </rPh>
    <rPh sb="2" eb="4">
      <t>ショウヒ</t>
    </rPh>
    <phoneticPr fontId="2"/>
  </si>
  <si>
    <t>③</t>
    <phoneticPr fontId="2"/>
  </si>
  <si>
    <t>作業用衣料費</t>
    <rPh sb="0" eb="2">
      <t>サギョウ</t>
    </rPh>
    <rPh sb="2" eb="3">
      <t>ヨウ</t>
    </rPh>
    <rPh sb="3" eb="5">
      <t>イリョウ</t>
    </rPh>
    <rPh sb="5" eb="6">
      <t>ヒ</t>
    </rPh>
    <phoneticPr fontId="2"/>
  </si>
  <si>
    <t>ル</t>
    <phoneticPr fontId="2"/>
  </si>
  <si>
    <t>④</t>
    <phoneticPr fontId="2"/>
  </si>
  <si>
    <t>経費</t>
    <rPh sb="0" eb="2">
      <t>ケイヒ</t>
    </rPh>
    <phoneticPr fontId="2"/>
  </si>
  <si>
    <t>その他の経費</t>
    <rPh sb="2" eb="3">
      <t>タ</t>
    </rPh>
    <rPh sb="4" eb="6">
      <t>ケイヒ</t>
    </rPh>
    <phoneticPr fontId="2"/>
  </si>
  <si>
    <t>ヲ</t>
    <phoneticPr fontId="2"/>
  </si>
  <si>
    <t>(①＋②＋③)</t>
    <phoneticPr fontId="2"/>
  </si>
  <si>
    <t>農産物の
棚卸高</t>
    <rPh sb="0" eb="3">
      <t>ノウサンブツ</t>
    </rPh>
    <rPh sb="5" eb="7">
      <t>タナオロ</t>
    </rPh>
    <rPh sb="7" eb="8">
      <t>タカ</t>
    </rPh>
    <phoneticPr fontId="2"/>
  </si>
  <si>
    <t>期首</t>
    <rPh sb="0" eb="2">
      <t>キシュ</t>
    </rPh>
    <phoneticPr fontId="2"/>
  </si>
  <si>
    <t>⑤</t>
    <phoneticPr fontId="2"/>
  </si>
  <si>
    <t>ワ</t>
    <phoneticPr fontId="2"/>
  </si>
  <si>
    <t>期末</t>
    <rPh sb="0" eb="2">
      <t>キマツ</t>
    </rPh>
    <phoneticPr fontId="2"/>
  </si>
  <si>
    <t>⑥</t>
    <phoneticPr fontId="2"/>
  </si>
  <si>
    <t>カ</t>
    <phoneticPr fontId="2"/>
  </si>
  <si>
    <t>その他(</t>
    <rPh sb="2" eb="3">
      <t>タ</t>
    </rPh>
    <phoneticPr fontId="2"/>
  </si>
  <si>
    <t>人分)</t>
    <rPh sb="0" eb="1">
      <t>ヒト</t>
    </rPh>
    <rPh sb="1" eb="2">
      <t>ブン</t>
    </rPh>
    <phoneticPr fontId="2"/>
  </si>
  <si>
    <t>⑦</t>
    <phoneticPr fontId="2"/>
  </si>
  <si>
    <t>ヨ</t>
    <phoneticPr fontId="2"/>
  </si>
  <si>
    <t>(④－⑤＋⑥)</t>
    <phoneticPr fontId="2"/>
  </si>
  <si>
    <t>⑧</t>
    <phoneticPr fontId="2"/>
  </si>
  <si>
    <t>収 入 金 額</t>
    <rPh sb="0" eb="1">
      <t>オサム</t>
    </rPh>
    <rPh sb="2" eb="3">
      <t>イリ</t>
    </rPh>
    <rPh sb="4" eb="5">
      <t>カネ</t>
    </rPh>
    <rPh sb="6" eb="7">
      <t>ガク</t>
    </rPh>
    <phoneticPr fontId="2"/>
  </si>
  <si>
    <t>雇人費</t>
    <rPh sb="0" eb="1">
      <t>ヤトイ</t>
    </rPh>
    <rPh sb="1" eb="2">
      <t>ジン</t>
    </rPh>
    <rPh sb="2" eb="3">
      <t>ヒ</t>
    </rPh>
    <phoneticPr fontId="2"/>
  </si>
  <si>
    <t>タ</t>
    <phoneticPr fontId="2"/>
  </si>
  <si>
    <t>小作料・賃借料</t>
    <rPh sb="0" eb="3">
      <t>コサクリョウ</t>
    </rPh>
    <rPh sb="4" eb="7">
      <t>チンシャクリョウ</t>
    </rPh>
    <phoneticPr fontId="2"/>
  </si>
  <si>
    <t>⑨</t>
    <phoneticPr fontId="2"/>
  </si>
  <si>
    <t>レ</t>
    <phoneticPr fontId="2"/>
  </si>
  <si>
    <t>減価償却費</t>
    <rPh sb="0" eb="5">
      <t>ゲンカショウキャクヒ</t>
    </rPh>
    <phoneticPr fontId="2"/>
  </si>
  <si>
    <t>⑩</t>
    <phoneticPr fontId="2"/>
  </si>
  <si>
    <t>ソ</t>
    <phoneticPr fontId="2"/>
  </si>
  <si>
    <t>○小作料・賃借料の内訳</t>
    <rPh sb="1" eb="4">
      <t>コサクリョウ</t>
    </rPh>
    <rPh sb="5" eb="8">
      <t>チンシャクリョウ</t>
    </rPh>
    <rPh sb="9" eb="11">
      <t>ウチワケ</t>
    </rPh>
    <phoneticPr fontId="2"/>
  </si>
  <si>
    <t>雑費</t>
    <rPh sb="0" eb="2">
      <t>ザッピ</t>
    </rPh>
    <phoneticPr fontId="2"/>
  </si>
  <si>
    <t>ツ</t>
    <phoneticPr fontId="2"/>
  </si>
  <si>
    <t>支 払 先 の 住 所 ・ 氏 名</t>
    <rPh sb="0" eb="1">
      <t>ササ</t>
    </rPh>
    <rPh sb="2" eb="3">
      <t>バライ</t>
    </rPh>
    <rPh sb="4" eb="5">
      <t>サキ</t>
    </rPh>
    <rPh sb="8" eb="9">
      <t>ジュウ</t>
    </rPh>
    <rPh sb="10" eb="11">
      <t>ショ</t>
    </rPh>
    <rPh sb="14" eb="15">
      <t>シ</t>
    </rPh>
    <rPh sb="16" eb="17">
      <t>メイ</t>
    </rPh>
    <phoneticPr fontId="2"/>
  </si>
  <si>
    <t>小作料、賃</t>
    <rPh sb="0" eb="3">
      <t>コサクリョウ</t>
    </rPh>
    <rPh sb="4" eb="5">
      <t>チン</t>
    </rPh>
    <phoneticPr fontId="2"/>
  </si>
  <si>
    <t>支  払  額</t>
    <rPh sb="0" eb="1">
      <t>ササ</t>
    </rPh>
    <rPh sb="3" eb="4">
      <t>バライ</t>
    </rPh>
    <rPh sb="6" eb="7">
      <t>ガク</t>
    </rPh>
    <phoneticPr fontId="2"/>
  </si>
  <si>
    <t>耕料等の別</t>
    <rPh sb="0" eb="1">
      <t>コウ</t>
    </rPh>
    <rPh sb="1" eb="3">
      <t>リョウナド</t>
    </rPh>
    <rPh sb="4" eb="5">
      <t>ベツ</t>
    </rPh>
    <phoneticPr fontId="2"/>
  </si>
  <si>
    <t>a･㎏</t>
    <phoneticPr fontId="2"/>
  </si>
  <si>
    <t>雇人費</t>
    <rPh sb="0" eb="1">
      <t>ヤト</t>
    </rPh>
    <rPh sb="1" eb="2">
      <t>ニン</t>
    </rPh>
    <rPh sb="2" eb="3">
      <t>ピ</t>
    </rPh>
    <phoneticPr fontId="2"/>
  </si>
  <si>
    <t>減価償却費</t>
    <rPh sb="0" eb="2">
      <t>ゲンカ</t>
    </rPh>
    <rPh sb="2" eb="4">
      <t>ショウキャク</t>
    </rPh>
    <rPh sb="4" eb="5">
      <t>ヒ</t>
    </rPh>
    <phoneticPr fontId="2"/>
  </si>
  <si>
    <t>貸倒金</t>
    <rPh sb="0" eb="1">
      <t>カシ</t>
    </rPh>
    <rPh sb="1" eb="2">
      <t>タオ</t>
    </rPh>
    <rPh sb="2" eb="3">
      <t>キン</t>
    </rPh>
    <phoneticPr fontId="2"/>
  </si>
  <si>
    <t>農薬衛生費</t>
    <rPh sb="0" eb="2">
      <t>ノウヤク</t>
    </rPh>
    <rPh sb="2" eb="5">
      <t>エイセイヒ</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</si>
  <si>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</si>
  <si>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</si>
  <si>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</si>
  <si>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</si>
  <si>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</si>
  <si>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</si>
  <si>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</si>
  <si>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</si>
  <si>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</si>
  <si>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</si>
  <si>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</si>
  <si>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</si>
  <si>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イ</t>
    <phoneticPr fontId="2"/>
  </si>
  <si>
    <t>ロ</t>
    <phoneticPr fontId="2"/>
  </si>
  <si>
    <t>ハ</t>
    <phoneticPr fontId="2"/>
  </si>
  <si>
    <t>ニ</t>
    <phoneticPr fontId="2"/>
  </si>
  <si>
    <t>ホ</t>
    <phoneticPr fontId="2"/>
  </si>
  <si>
    <t>へ</t>
    <phoneticPr fontId="2"/>
  </si>
  <si>
    <t>ト</t>
    <phoneticPr fontId="2"/>
  </si>
  <si>
    <t>チ</t>
    <phoneticPr fontId="2"/>
  </si>
  <si>
    <t>一</t>
    <rPh sb="0" eb="1">
      <t>イチ</t>
    </rPh>
    <phoneticPr fontId="2"/>
  </si>
  <si>
    <t>十</t>
    <rPh sb="0" eb="1">
      <t>ジュウ</t>
    </rPh>
    <phoneticPr fontId="2"/>
  </si>
  <si>
    <t>百</t>
    <rPh sb="0" eb="1">
      <t>ヒャク</t>
    </rPh>
    <phoneticPr fontId="2"/>
  </si>
  <si>
    <t>千</t>
    <rPh sb="0" eb="1">
      <t>セン</t>
    </rPh>
    <phoneticPr fontId="2"/>
  </si>
  <si>
    <t>万</t>
    <rPh sb="0" eb="1">
      <t>マン</t>
    </rPh>
    <phoneticPr fontId="2"/>
  </si>
  <si>
    <t>十万</t>
    <rPh sb="0" eb="2">
      <t>ジュウマン</t>
    </rPh>
    <phoneticPr fontId="2"/>
  </si>
  <si>
    <t>百万</t>
    <rPh sb="0" eb="2">
      <t>ヒャクマン</t>
    </rPh>
    <phoneticPr fontId="2"/>
  </si>
  <si>
    <t>千万</t>
    <rPh sb="0" eb="2">
      <t>センマン</t>
    </rPh>
    <phoneticPr fontId="2"/>
  </si>
  <si>
    <t>リ</t>
    <phoneticPr fontId="2"/>
  </si>
  <si>
    <t>ヌ</t>
    <phoneticPr fontId="2"/>
  </si>
  <si>
    <t>ル</t>
    <phoneticPr fontId="2"/>
  </si>
  <si>
    <t>ヲ</t>
    <phoneticPr fontId="2"/>
  </si>
  <si>
    <t>ワ</t>
    <phoneticPr fontId="2"/>
  </si>
  <si>
    <t>カ</t>
    <phoneticPr fontId="2"/>
  </si>
  <si>
    <t>ヨ</t>
    <phoneticPr fontId="2"/>
  </si>
  <si>
    <t>タ</t>
    <phoneticPr fontId="2"/>
  </si>
  <si>
    <t>レ</t>
    <phoneticPr fontId="2"/>
  </si>
  <si>
    <t>ソ</t>
    <phoneticPr fontId="2"/>
  </si>
  <si>
    <t>ツ</t>
    <phoneticPr fontId="2"/>
  </si>
  <si>
    <t>ネ</t>
    <phoneticPr fontId="2"/>
  </si>
  <si>
    <t>ナ</t>
    <phoneticPr fontId="2"/>
  </si>
  <si>
    <t>ラ</t>
    <phoneticPr fontId="2"/>
  </si>
  <si>
    <t>⑬</t>
    <phoneticPr fontId="2"/>
  </si>
  <si>
    <t>⑭</t>
    <phoneticPr fontId="2"/>
  </si>
  <si>
    <t>⑮</t>
    <phoneticPr fontId="2"/>
  </si>
  <si>
    <t>⑯</t>
    <phoneticPr fontId="2"/>
  </si>
  <si>
    <t>⑰</t>
    <phoneticPr fontId="2"/>
  </si>
  <si>
    <t>経費から差し引く果樹
牛馬等の育成費用</t>
    <rPh sb="0" eb="2">
      <t>ケイヒ</t>
    </rPh>
    <rPh sb="4" eb="5">
      <t>サ</t>
    </rPh>
    <rPh sb="6" eb="7">
      <t>ヒ</t>
    </rPh>
    <rPh sb="8" eb="10">
      <t>カジュ</t>
    </rPh>
    <rPh sb="11" eb="14">
      <t>ギュウバトウ</t>
    </rPh>
    <rPh sb="15" eb="17">
      <t>イクセイ</t>
    </rPh>
    <rPh sb="17" eb="19">
      <t>ヒヨウ</t>
    </rPh>
    <phoneticPr fontId="2"/>
  </si>
  <si>
    <t>利子割引料</t>
    <rPh sb="0" eb="2">
      <t>リシ</t>
    </rPh>
    <rPh sb="2" eb="4">
      <t>ワリビキ</t>
    </rPh>
    <rPh sb="4" eb="5">
      <t>リョウ</t>
    </rPh>
    <phoneticPr fontId="2"/>
  </si>
  <si>
    <t>⑫</t>
    <phoneticPr fontId="2"/>
  </si>
  <si>
    <t>農産物
以外の
棚卸高</t>
    <rPh sb="0" eb="3">
      <t>ノウサンブツ</t>
    </rPh>
    <rPh sb="4" eb="6">
      <t>イガイ</t>
    </rPh>
    <rPh sb="8" eb="9">
      <t>タナ</t>
    </rPh>
    <rPh sb="9" eb="10">
      <t>オロシ</t>
    </rPh>
    <rPh sb="10" eb="11">
      <t>タカ</t>
    </rPh>
    <phoneticPr fontId="2"/>
  </si>
  <si>
    <t>ネ</t>
    <phoneticPr fontId="2"/>
  </si>
  <si>
    <t>ナ</t>
    <phoneticPr fontId="2"/>
  </si>
  <si>
    <t>種苗費</t>
    <rPh sb="0" eb="2">
      <t>シュビョウ</t>
    </rPh>
    <rPh sb="2" eb="3">
      <t>ヒ</t>
    </rPh>
    <phoneticPr fontId="2"/>
  </si>
  <si>
    <t>経費から差し引く果樹</t>
    <rPh sb="0" eb="2">
      <t>ケイヒ</t>
    </rPh>
    <rPh sb="4" eb="5">
      <t>サ</t>
    </rPh>
    <rPh sb="6" eb="7">
      <t>ヒ</t>
    </rPh>
    <rPh sb="8" eb="10">
      <t>カジュ</t>
    </rPh>
    <phoneticPr fontId="2"/>
  </si>
  <si>
    <t>ラ</t>
    <phoneticPr fontId="2"/>
  </si>
  <si>
    <t>牛馬等の育成費用</t>
    <rPh sb="0" eb="2">
      <t>ギュウバ</t>
    </rPh>
    <rPh sb="2" eb="3">
      <t>トウ</t>
    </rPh>
    <rPh sb="4" eb="6">
      <t>イクセイ</t>
    </rPh>
    <rPh sb="6" eb="8">
      <t>ヒヨウ</t>
    </rPh>
    <phoneticPr fontId="2"/>
  </si>
  <si>
    <t>○事業専従者の氏名等</t>
    <rPh sb="1" eb="3">
      <t>ジギョウ</t>
    </rPh>
    <rPh sb="3" eb="5">
      <t>センジュウ</t>
    </rPh>
    <rPh sb="5" eb="6">
      <t>シャ</t>
    </rPh>
    <rPh sb="7" eb="9">
      <t>シメイ</t>
    </rPh>
    <rPh sb="9" eb="10">
      <t>トウ</t>
    </rPh>
    <phoneticPr fontId="2"/>
  </si>
  <si>
    <t>素畜費</t>
    <rPh sb="0" eb="1">
      <t>ソ</t>
    </rPh>
    <rPh sb="1" eb="2">
      <t>チク</t>
    </rPh>
    <rPh sb="2" eb="3">
      <t>ヒ</t>
    </rPh>
    <phoneticPr fontId="2"/>
  </si>
  <si>
    <t>ハ</t>
    <phoneticPr fontId="2"/>
  </si>
  <si>
    <t>⑬</t>
    <phoneticPr fontId="2"/>
  </si>
  <si>
    <t xml:space="preserve"> 氏        名</t>
    <rPh sb="1" eb="2">
      <t>シ</t>
    </rPh>
    <rPh sb="10" eb="11">
      <t>メイ</t>
    </rPh>
    <phoneticPr fontId="2"/>
  </si>
  <si>
    <t>続  柄</t>
    <rPh sb="0" eb="1">
      <t>ゾク</t>
    </rPh>
    <rPh sb="3" eb="4">
      <t>エ</t>
    </rPh>
    <phoneticPr fontId="2"/>
  </si>
  <si>
    <t>従 事</t>
    <rPh sb="0" eb="1">
      <t>ジュウ</t>
    </rPh>
    <rPh sb="2" eb="3">
      <t>コト</t>
    </rPh>
    <phoneticPr fontId="2"/>
  </si>
  <si>
    <t>月 数</t>
    <rPh sb="0" eb="1">
      <t>ツキ</t>
    </rPh>
    <rPh sb="2" eb="3">
      <t>スウ</t>
    </rPh>
    <phoneticPr fontId="2"/>
  </si>
  <si>
    <t>経費計</t>
    <rPh sb="0" eb="2">
      <t>ケイヒ</t>
    </rPh>
    <rPh sb="2" eb="3">
      <t>ケイ</t>
    </rPh>
    <phoneticPr fontId="2"/>
  </si>
  <si>
    <t>⑭</t>
    <phoneticPr fontId="2"/>
  </si>
  <si>
    <t>(年齢)</t>
    <rPh sb="1" eb="3">
      <t>ネンレイ</t>
    </rPh>
    <phoneticPr fontId="2"/>
  </si>
  <si>
    <t>(⑧～⑫までの計＋⑬)</t>
    <rPh sb="7" eb="8">
      <t>ケイ</t>
    </rPh>
    <phoneticPr fontId="2"/>
  </si>
  <si>
    <t>ホ</t>
    <phoneticPr fontId="2"/>
  </si>
  <si>
    <t>専従者控除前の所得金額</t>
    <rPh sb="0" eb="3">
      <t>センジュウシャ</t>
    </rPh>
    <rPh sb="3" eb="5">
      <t>コウジョ</t>
    </rPh>
    <rPh sb="5" eb="6">
      <t>マエ</t>
    </rPh>
    <rPh sb="7" eb="9">
      <t>ショトク</t>
    </rPh>
    <rPh sb="9" eb="11">
      <t>キンガク</t>
    </rPh>
    <phoneticPr fontId="2"/>
  </si>
  <si>
    <t>⑮</t>
    <phoneticPr fontId="2"/>
  </si>
  <si>
    <t>(</t>
    <phoneticPr fontId="2"/>
  </si>
  <si>
    <t>(</t>
    <phoneticPr fontId="2"/>
  </si>
  <si>
    <t>歳)</t>
    <rPh sb="0" eb="1">
      <t>サイ</t>
    </rPh>
    <phoneticPr fontId="2"/>
  </si>
  <si>
    <t>(⑦－⑭)</t>
    <phoneticPr fontId="2"/>
  </si>
  <si>
    <t>ヘ</t>
    <phoneticPr fontId="2"/>
  </si>
  <si>
    <t>専従者控除</t>
    <rPh sb="0" eb="3">
      <t>センジュウシャ</t>
    </rPh>
    <rPh sb="3" eb="5">
      <t>コウジョ</t>
    </rPh>
    <phoneticPr fontId="2"/>
  </si>
  <si>
    <t>⑯</t>
    <phoneticPr fontId="2"/>
  </si>
  <si>
    <t>農薬</t>
    <rPh sb="0" eb="2">
      <t>ノウヤク</t>
    </rPh>
    <phoneticPr fontId="2"/>
  </si>
  <si>
    <t>費</t>
    <rPh sb="0" eb="1">
      <t>ヒ</t>
    </rPh>
    <phoneticPr fontId="2"/>
  </si>
  <si>
    <t>ト</t>
    <phoneticPr fontId="2"/>
  </si>
  <si>
    <t>所得金額</t>
    <rPh sb="0" eb="2">
      <t>ショトク</t>
    </rPh>
    <rPh sb="2" eb="4">
      <t>キンガク</t>
    </rPh>
    <phoneticPr fontId="2"/>
  </si>
  <si>
    <t>⑰</t>
    <phoneticPr fontId="2"/>
  </si>
  <si>
    <t>(</t>
    <phoneticPr fontId="2"/>
  </si>
  <si>
    <t>衛生</t>
    <rPh sb="0" eb="2">
      <t>エイセイ</t>
    </rPh>
    <phoneticPr fontId="2"/>
  </si>
  <si>
    <t>(⑮－⑯)</t>
    <phoneticPr fontId="2"/>
  </si>
  <si>
    <t>諸材料費</t>
    <rPh sb="0" eb="1">
      <t>ショ</t>
    </rPh>
    <rPh sb="1" eb="3">
      <t>ザイリョウ</t>
    </rPh>
    <rPh sb="3" eb="4">
      <t>ヒ</t>
    </rPh>
    <phoneticPr fontId="2"/>
  </si>
  <si>
    <t>賃耕料</t>
    <rPh sb="0" eb="1">
      <t>チン</t>
    </rPh>
    <rPh sb="1" eb="2">
      <t>コウ</t>
    </rPh>
    <rPh sb="2" eb="3">
      <t>リョウ</t>
    </rPh>
    <phoneticPr fontId="2"/>
  </si>
  <si>
    <t>機械等の賃料</t>
    <rPh sb="0" eb="2">
      <t>キカイ</t>
    </rPh>
    <rPh sb="2" eb="3">
      <t>トウ</t>
    </rPh>
    <rPh sb="4" eb="6">
      <t>チンリョウ</t>
    </rPh>
    <phoneticPr fontId="2"/>
  </si>
  <si>
    <t>チ</t>
    <phoneticPr fontId="2"/>
  </si>
  <si>
    <t>⑰のうち、肉用牛について</t>
    <rPh sb="5" eb="6">
      <t>ニク</t>
    </rPh>
    <rPh sb="6" eb="7">
      <t>ヨウ</t>
    </rPh>
    <rPh sb="7" eb="8">
      <t>ウシ</t>
    </rPh>
    <phoneticPr fontId="2"/>
  </si>
  <si>
    <t>特例を適用を受ける金額</t>
    <rPh sb="0" eb="2">
      <t>トクレイ</t>
    </rPh>
    <rPh sb="3" eb="5">
      <t>テキヨウ</t>
    </rPh>
    <rPh sb="6" eb="7">
      <t>ウ</t>
    </rPh>
    <rPh sb="9" eb="11">
      <t>キンガク</t>
    </rPh>
    <phoneticPr fontId="2"/>
  </si>
  <si>
    <t>延べ従事月数</t>
    <rPh sb="0" eb="1">
      <t>ノ</t>
    </rPh>
    <rPh sb="2" eb="4">
      <t>ジュウジ</t>
    </rPh>
    <rPh sb="4" eb="5">
      <t>ツキ</t>
    </rPh>
    <rPh sb="5" eb="6">
      <t>カズ</t>
    </rPh>
    <phoneticPr fontId="2"/>
  </si>
  <si>
    <t>－１－</t>
    <phoneticPr fontId="2"/>
  </si>
  <si>
    <t>㊞</t>
    <phoneticPr fontId="2"/>
  </si>
  <si>
    <t>電 話</t>
    <rPh sb="0" eb="1">
      <t>デン</t>
    </rPh>
    <rPh sb="2" eb="3">
      <t>ハナシ</t>
    </rPh>
    <phoneticPr fontId="2"/>
  </si>
  <si>
    <t>氏  名
(名称)</t>
    <rPh sb="0" eb="1">
      <t>シ</t>
    </rPh>
    <rPh sb="3" eb="4">
      <t>メイ</t>
    </rPh>
    <rPh sb="6" eb="8">
      <t>メイショウ</t>
    </rPh>
    <phoneticPr fontId="2"/>
  </si>
  <si>
    <t>年分収支内訳書</t>
    <rPh sb="0" eb="2">
      <t>ネンブン</t>
    </rPh>
    <rPh sb="2" eb="4">
      <t>シュウシ</t>
    </rPh>
    <rPh sb="4" eb="7">
      <t>ウチワケショ</t>
    </rPh>
    <phoneticPr fontId="2"/>
  </si>
  <si>
    <t>平成</t>
    <rPh sb="0" eb="2">
      <t>ヘイセイ</t>
    </rPh>
    <phoneticPr fontId="2"/>
  </si>
  <si>
    <t>①</t>
    <phoneticPr fontId="2"/>
  </si>
  <si>
    <t>リ</t>
    <phoneticPr fontId="2"/>
  </si>
  <si>
    <t>②</t>
    <phoneticPr fontId="2"/>
  </si>
  <si>
    <t>ヌ</t>
    <phoneticPr fontId="2"/>
  </si>
  <si>
    <t>③</t>
    <phoneticPr fontId="2"/>
  </si>
  <si>
    <t>ル</t>
    <phoneticPr fontId="2"/>
  </si>
  <si>
    <t>④</t>
    <phoneticPr fontId="2"/>
  </si>
  <si>
    <t>ヲ</t>
    <phoneticPr fontId="2"/>
  </si>
  <si>
    <t>⑤</t>
    <phoneticPr fontId="2"/>
  </si>
  <si>
    <t>ワ</t>
    <phoneticPr fontId="2"/>
  </si>
  <si>
    <t>⑥</t>
    <phoneticPr fontId="2"/>
  </si>
  <si>
    <t>カ</t>
    <phoneticPr fontId="2"/>
  </si>
  <si>
    <t>⑦</t>
    <phoneticPr fontId="2"/>
  </si>
  <si>
    <t>ヨ</t>
    <phoneticPr fontId="2"/>
  </si>
  <si>
    <t>⑧</t>
    <phoneticPr fontId="2"/>
  </si>
  <si>
    <t>タ</t>
    <phoneticPr fontId="2"/>
  </si>
  <si>
    <t>⑨</t>
    <phoneticPr fontId="2"/>
  </si>
  <si>
    <t>レ</t>
    <phoneticPr fontId="2"/>
  </si>
  <si>
    <t>⑩</t>
    <phoneticPr fontId="2"/>
  </si>
  <si>
    <t>ソ</t>
    <phoneticPr fontId="2"/>
  </si>
  <si>
    <t>⑪</t>
    <phoneticPr fontId="2"/>
  </si>
  <si>
    <t>ツ</t>
    <phoneticPr fontId="2"/>
  </si>
  <si>
    <t>⑫</t>
    <phoneticPr fontId="2"/>
  </si>
  <si>
    <t>ネ</t>
    <phoneticPr fontId="2"/>
  </si>
  <si>
    <t>イ</t>
    <phoneticPr fontId="2"/>
  </si>
  <si>
    <t>ナ</t>
    <phoneticPr fontId="2"/>
  </si>
  <si>
    <t>ロ</t>
    <phoneticPr fontId="2"/>
  </si>
  <si>
    <t>ラ</t>
    <phoneticPr fontId="2"/>
  </si>
  <si>
    <t>⑬</t>
    <phoneticPr fontId="2"/>
  </si>
  <si>
    <t>へ</t>
    <phoneticPr fontId="2"/>
  </si>
  <si>
    <t>⑯</t>
    <phoneticPr fontId="2"/>
  </si>
  <si>
    <t>ト</t>
    <phoneticPr fontId="2"/>
  </si>
  <si>
    <t>チ</t>
    <phoneticPr fontId="2"/>
  </si>
  <si>
    <t>作付面積</t>
    <rPh sb="0" eb="2">
      <t>サクツ</t>
    </rPh>
    <rPh sb="2" eb="4">
      <t>メンセキ</t>
    </rPh>
    <phoneticPr fontId="2"/>
  </si>
  <si>
    <t>家事消費</t>
    <rPh sb="0" eb="1">
      <t>イエ</t>
    </rPh>
    <rPh sb="1" eb="2">
      <t>コト</t>
    </rPh>
    <rPh sb="2" eb="3">
      <t>ケ</t>
    </rPh>
    <rPh sb="3" eb="4">
      <t>ヒ</t>
    </rPh>
    <phoneticPr fontId="2"/>
  </si>
  <si>
    <t>農    産    物    の    棚    卸    高</t>
    <rPh sb="0" eb="1">
      <t>ノウ</t>
    </rPh>
    <rPh sb="5" eb="6">
      <t>サン</t>
    </rPh>
    <rPh sb="10" eb="11">
      <t>ブツ</t>
    </rPh>
    <rPh sb="20" eb="21">
      <t>ダナ</t>
    </rPh>
    <rPh sb="25" eb="26">
      <t>オロシ</t>
    </rPh>
    <rPh sb="30" eb="31">
      <t>タカ</t>
    </rPh>
    <phoneticPr fontId="2"/>
  </si>
  <si>
    <t>飼  育</t>
    <rPh sb="0" eb="1">
      <t>カ</t>
    </rPh>
    <rPh sb="3" eb="4">
      <t>イク</t>
    </rPh>
    <phoneticPr fontId="2"/>
  </si>
  <si>
    <t>期          首</t>
    <rPh sb="0" eb="1">
      <t>キ</t>
    </rPh>
    <rPh sb="11" eb="12">
      <t>クビ</t>
    </rPh>
    <phoneticPr fontId="2"/>
  </si>
  <si>
    <t>期          末</t>
    <rPh sb="0" eb="1">
      <t>キ</t>
    </rPh>
    <rPh sb="11" eb="12">
      <t>スエ</t>
    </rPh>
    <phoneticPr fontId="2"/>
  </si>
  <si>
    <t>頭羽数</t>
    <rPh sb="0" eb="1">
      <t>アタマ</t>
    </rPh>
    <rPh sb="1" eb="2">
      <t>ハネ</t>
    </rPh>
    <rPh sb="2" eb="3">
      <t>カズ</t>
    </rPh>
    <phoneticPr fontId="2"/>
  </si>
  <si>
    <r>
      <t>金</t>
    </r>
    <r>
      <rPr>
        <sz val="8.5"/>
        <color indexed="9"/>
        <rFont val="ＭＳ 明朝"/>
        <family val="1"/>
        <charset val="128"/>
      </rPr>
      <t>□□</t>
    </r>
    <r>
      <rPr>
        <sz val="8.5"/>
        <rFont val="ＭＳ 明朝"/>
        <family val="1"/>
        <charset val="128"/>
      </rPr>
      <t>額</t>
    </r>
    <rPh sb="0" eb="1">
      <t>キン</t>
    </rPh>
    <rPh sb="3" eb="4">
      <t>ガク</t>
    </rPh>
    <phoneticPr fontId="2"/>
  </si>
  <si>
    <t>数  量</t>
    <rPh sb="0" eb="1">
      <t>カズ</t>
    </rPh>
    <rPh sb="3" eb="4">
      <t>リョウ</t>
    </rPh>
    <phoneticPr fontId="2"/>
  </si>
  <si>
    <t>金    額</t>
    <rPh sb="0" eb="1">
      <t>キン</t>
    </rPh>
    <rPh sb="5" eb="6">
      <t>ガク</t>
    </rPh>
    <phoneticPr fontId="2"/>
  </si>
  <si>
    <t>田       畑</t>
    <rPh sb="0" eb="1">
      <t>タ</t>
    </rPh>
    <rPh sb="8" eb="9">
      <t>ハタケ</t>
    </rPh>
    <phoneticPr fontId="2"/>
  </si>
  <si>
    <t>小  計</t>
    <rPh sb="0" eb="1">
      <t>ショウ</t>
    </rPh>
    <rPh sb="3" eb="4">
      <t>ケイ</t>
    </rPh>
    <phoneticPr fontId="2"/>
  </si>
  <si>
    <t>農 産 物 計</t>
    <rPh sb="0" eb="1">
      <t>ノウ</t>
    </rPh>
    <rPh sb="2" eb="3">
      <t>サン</t>
    </rPh>
    <rPh sb="4" eb="5">
      <t>ブツ</t>
    </rPh>
    <rPh sb="6" eb="7">
      <t>ケイ</t>
    </rPh>
    <phoneticPr fontId="2"/>
  </si>
  <si>
    <t>耕作面積</t>
    <rPh sb="0" eb="2">
      <t>コウサク</t>
    </rPh>
    <rPh sb="2" eb="4">
      <t>メンセキ</t>
    </rPh>
    <phoneticPr fontId="2"/>
  </si>
  <si>
    <t>頭羽</t>
    <rPh sb="0" eb="1">
      <t>アタマ</t>
    </rPh>
    <rPh sb="1" eb="2">
      <t>ハネ</t>
    </rPh>
    <phoneticPr fontId="2"/>
  </si>
  <si>
    <t>雑収入の内訳</t>
    <rPh sb="0" eb="1">
      <t>ザツ</t>
    </rPh>
    <rPh sb="1" eb="3">
      <t>シュウニュウ</t>
    </rPh>
    <rPh sb="4" eb="6">
      <t>ウチワケ</t>
    </rPh>
    <phoneticPr fontId="2"/>
  </si>
  <si>
    <t>区          分</t>
    <rPh sb="0" eb="1">
      <t>ク</t>
    </rPh>
    <rPh sb="11" eb="12">
      <t>ブン</t>
    </rPh>
    <phoneticPr fontId="2"/>
  </si>
  <si>
    <r>
      <t xml:space="preserve">合 </t>
    </r>
    <r>
      <rPr>
        <sz val="8.5"/>
        <color indexed="9"/>
        <rFont val="ＭＳ 明朝"/>
        <family val="1"/>
        <charset val="128"/>
      </rPr>
      <t>□ □</t>
    </r>
    <r>
      <rPr>
        <sz val="8.5"/>
        <rFont val="ＭＳ 明朝"/>
        <family val="1"/>
        <charset val="128"/>
      </rPr>
      <t xml:space="preserve"> 計</t>
    </r>
    <rPh sb="0" eb="1">
      <t>ゴウ</t>
    </rPh>
    <rPh sb="6" eb="7">
      <t>ケイ</t>
    </rPh>
    <phoneticPr fontId="2"/>
  </si>
  <si>
    <t>合          計</t>
    <rPh sb="0" eb="1">
      <t>ゴウ</t>
    </rPh>
    <rPh sb="11" eb="12">
      <t>ケイ</t>
    </rPh>
    <phoneticPr fontId="2"/>
  </si>
  <si>
    <t>○減価償却費の計算</t>
    <rPh sb="1" eb="3">
      <t>ゲンカ</t>
    </rPh>
    <rPh sb="3" eb="6">
      <t>ショウキャクヒ</t>
    </rPh>
    <rPh sb="7" eb="9">
      <t>ケイサン</t>
    </rPh>
    <phoneticPr fontId="2"/>
  </si>
  <si>
    <t>減価償却資産</t>
    <rPh sb="0" eb="1">
      <t>ゲン</t>
    </rPh>
    <rPh sb="1" eb="2">
      <t>アタイ</t>
    </rPh>
    <rPh sb="2" eb="3">
      <t>ショウ</t>
    </rPh>
    <rPh sb="3" eb="4">
      <t>キャク</t>
    </rPh>
    <rPh sb="4" eb="5">
      <t>シ</t>
    </rPh>
    <rPh sb="5" eb="6">
      <t>サン</t>
    </rPh>
    <phoneticPr fontId="2"/>
  </si>
  <si>
    <t>面 積</t>
    <rPh sb="0" eb="1">
      <t>メン</t>
    </rPh>
    <rPh sb="2" eb="3">
      <t>セキ</t>
    </rPh>
    <phoneticPr fontId="2"/>
  </si>
  <si>
    <t>取 得</t>
    <rPh sb="0" eb="1">
      <t>トリ</t>
    </rPh>
    <rPh sb="2" eb="3">
      <t>トク</t>
    </rPh>
    <phoneticPr fontId="2"/>
  </si>
  <si>
    <t>イ</t>
    <phoneticPr fontId="2"/>
  </si>
  <si>
    <t>ロ</t>
    <phoneticPr fontId="2"/>
  </si>
  <si>
    <t>償 却</t>
    <rPh sb="0" eb="1">
      <t>ショウ</t>
    </rPh>
    <rPh sb="2" eb="3">
      <t>キャク</t>
    </rPh>
    <phoneticPr fontId="2"/>
  </si>
  <si>
    <t>耐 用</t>
    <rPh sb="0" eb="1">
      <t>シノブ</t>
    </rPh>
    <rPh sb="2" eb="3">
      <t>ヨウ</t>
    </rPh>
    <phoneticPr fontId="2"/>
  </si>
  <si>
    <t>ヘ</t>
    <phoneticPr fontId="2"/>
  </si>
  <si>
    <t>リ</t>
    <phoneticPr fontId="2"/>
  </si>
  <si>
    <t>本年中</t>
    <rPh sb="0" eb="2">
      <t>ホンネン</t>
    </rPh>
    <rPh sb="2" eb="3">
      <t>ナカ</t>
    </rPh>
    <phoneticPr fontId="2"/>
  </si>
  <si>
    <t>本年分の</t>
    <rPh sb="0" eb="1">
      <t>ホン</t>
    </rPh>
    <rPh sb="1" eb="2">
      <t>トシ</t>
    </rPh>
    <rPh sb="2" eb="3">
      <t>ブン</t>
    </rPh>
    <phoneticPr fontId="2"/>
  </si>
  <si>
    <r>
      <t>特</t>
    </r>
    <r>
      <rPr>
        <sz val="8.5"/>
        <color indexed="9"/>
        <rFont val="ＭＳ 明朝"/>
        <family val="1"/>
        <charset val="128"/>
      </rPr>
      <t>□□□</t>
    </r>
    <r>
      <rPr>
        <sz val="8.5"/>
        <rFont val="ＭＳ 明朝"/>
        <family val="1"/>
        <charset val="128"/>
      </rPr>
      <t>別</t>
    </r>
    <rPh sb="0" eb="1">
      <t>トク</t>
    </rPh>
    <rPh sb="4" eb="5">
      <t>ベツ</t>
    </rPh>
    <phoneticPr fontId="2"/>
  </si>
  <si>
    <t>事業専</t>
    <rPh sb="0" eb="2">
      <t>ジギョウ</t>
    </rPh>
    <rPh sb="2" eb="3">
      <t>アツム</t>
    </rPh>
    <phoneticPr fontId="2"/>
  </si>
  <si>
    <t>本年分の必要</t>
    <rPh sb="0" eb="2">
      <t>ホンネン</t>
    </rPh>
    <rPh sb="2" eb="3">
      <t>ブン</t>
    </rPh>
    <rPh sb="4" eb="6">
      <t>ヒツヨウ</t>
    </rPh>
    <phoneticPr fontId="2"/>
  </si>
  <si>
    <t>の 名 称 等</t>
    <rPh sb="2" eb="3">
      <t>メイ</t>
    </rPh>
    <rPh sb="4" eb="5">
      <t>ショウ</t>
    </rPh>
    <rPh sb="6" eb="7">
      <t>トウ</t>
    </rPh>
    <phoneticPr fontId="2"/>
  </si>
  <si>
    <t>又 は</t>
    <rPh sb="0" eb="1">
      <t>マタ</t>
    </rPh>
    <phoneticPr fontId="2"/>
  </si>
  <si>
    <t>(成熟)</t>
    <rPh sb="1" eb="3">
      <t>セイジュク</t>
    </rPh>
    <phoneticPr fontId="2"/>
  </si>
  <si>
    <t>取 得 価 額</t>
    <rPh sb="0" eb="1">
      <t>トリ</t>
    </rPh>
    <rPh sb="2" eb="3">
      <t>トク</t>
    </rPh>
    <rPh sb="4" eb="5">
      <t>アタイ</t>
    </rPh>
    <rPh sb="6" eb="7">
      <t>ガク</t>
    </rPh>
    <phoneticPr fontId="2"/>
  </si>
  <si>
    <t>償却の基礎</t>
    <rPh sb="0" eb="2">
      <t>ショウキャク</t>
    </rPh>
    <rPh sb="3" eb="5">
      <t>キソ</t>
    </rPh>
    <phoneticPr fontId="2"/>
  </si>
  <si>
    <t>摘      要</t>
    <rPh sb="0" eb="1">
      <t>テキ</t>
    </rPh>
    <rPh sb="7" eb="8">
      <t>ヨウ</t>
    </rPh>
    <phoneticPr fontId="2"/>
  </si>
  <si>
    <t>の償却</t>
    <rPh sb="1" eb="3">
      <t>ショウキャク</t>
    </rPh>
    <phoneticPr fontId="2"/>
  </si>
  <si>
    <t>普通償却費</t>
    <rPh sb="0" eb="2">
      <t>フツウ</t>
    </rPh>
    <rPh sb="2" eb="5">
      <t>ショウキャクヒ</t>
    </rPh>
    <phoneticPr fontId="2"/>
  </si>
  <si>
    <t>償却費合計</t>
    <rPh sb="0" eb="3">
      <t>ショウキャクヒ</t>
    </rPh>
    <rPh sb="3" eb="5">
      <t>ゴウケイ</t>
    </rPh>
    <phoneticPr fontId="2"/>
  </si>
  <si>
    <t>経費算入額</t>
    <rPh sb="0" eb="2">
      <t>ケイヒ</t>
    </rPh>
    <rPh sb="2" eb="4">
      <t>サンニュウ</t>
    </rPh>
    <rPh sb="4" eb="5">
      <t>ガク</t>
    </rPh>
    <phoneticPr fontId="2"/>
  </si>
  <si>
    <t>(繰延資産を含む)</t>
    <rPh sb="1" eb="3">
      <t>クリノ</t>
    </rPh>
    <rPh sb="3" eb="5">
      <t>シサン</t>
    </rPh>
    <rPh sb="6" eb="7">
      <t>フク</t>
    </rPh>
    <phoneticPr fontId="2"/>
  </si>
  <si>
    <t>数 量</t>
    <rPh sb="0" eb="1">
      <t>カズ</t>
    </rPh>
    <rPh sb="2" eb="3">
      <t>リョウ</t>
    </rPh>
    <phoneticPr fontId="2"/>
  </si>
  <si>
    <t>年 月</t>
    <rPh sb="0" eb="1">
      <t>ネン</t>
    </rPh>
    <rPh sb="2" eb="3">
      <t>ツキ</t>
    </rPh>
    <phoneticPr fontId="2"/>
  </si>
  <si>
    <t>になる金額</t>
    <rPh sb="3" eb="5">
      <t>キンガク</t>
    </rPh>
    <phoneticPr fontId="2"/>
  </si>
  <si>
    <t>方 法</t>
    <rPh sb="0" eb="1">
      <t>カタ</t>
    </rPh>
    <rPh sb="2" eb="3">
      <t>ホウ</t>
    </rPh>
    <phoneticPr fontId="2"/>
  </si>
  <si>
    <t>年 数</t>
    <rPh sb="0" eb="1">
      <t>トシ</t>
    </rPh>
    <rPh sb="2" eb="3">
      <t>カズ</t>
    </rPh>
    <phoneticPr fontId="2"/>
  </si>
  <si>
    <r>
      <t>期</t>
    </r>
    <r>
      <rPr>
        <sz val="8.5"/>
        <color indexed="9"/>
        <rFont val="ＭＳ 明朝"/>
        <family val="1"/>
        <charset val="128"/>
      </rPr>
      <t>□</t>
    </r>
    <r>
      <rPr>
        <sz val="8.5"/>
        <rFont val="ＭＳ 明朝"/>
        <family val="1"/>
        <charset val="128"/>
      </rPr>
      <t>間</t>
    </r>
    <rPh sb="0" eb="1">
      <t>キ</t>
    </rPh>
    <rPh sb="2" eb="3">
      <t>カン</t>
    </rPh>
    <phoneticPr fontId="2"/>
  </si>
  <si>
    <t>(ロ×ハ×ニ)</t>
    <phoneticPr fontId="2"/>
  </si>
  <si>
    <r>
      <t>償</t>
    </r>
    <r>
      <rPr>
        <sz val="8.5"/>
        <color indexed="9"/>
        <rFont val="ＭＳ 明朝"/>
        <family val="1"/>
        <charset val="128"/>
      </rPr>
      <t>□</t>
    </r>
    <r>
      <rPr>
        <sz val="8.5"/>
        <rFont val="ＭＳ 明朝"/>
        <family val="1"/>
        <charset val="128"/>
      </rPr>
      <t>却</t>
    </r>
    <r>
      <rPr>
        <sz val="8.5"/>
        <color indexed="9"/>
        <rFont val="ＭＳ 明朝"/>
        <family val="1"/>
        <charset val="128"/>
      </rPr>
      <t>□</t>
    </r>
    <r>
      <rPr>
        <sz val="8.5"/>
        <rFont val="ＭＳ 明朝"/>
        <family val="1"/>
        <charset val="128"/>
      </rPr>
      <t>費</t>
    </r>
    <rPh sb="0" eb="1">
      <t>ショウ</t>
    </rPh>
    <rPh sb="2" eb="3">
      <t>キャク</t>
    </rPh>
    <rPh sb="4" eb="5">
      <t>ヒ</t>
    </rPh>
    <phoneticPr fontId="2"/>
  </si>
  <si>
    <t>(ホ＋ヘ)</t>
    <phoneticPr fontId="2"/>
  </si>
  <si>
    <t>用割合</t>
    <rPh sb="0" eb="1">
      <t>ヨウ</t>
    </rPh>
    <rPh sb="1" eb="3">
      <t>ワリアイ</t>
    </rPh>
    <phoneticPr fontId="2"/>
  </si>
  <si>
    <t>(ト×チ)</t>
    <phoneticPr fontId="2"/>
  </si>
  <si>
    <t>(期末残高)</t>
    <rPh sb="1" eb="3">
      <t>キマツ</t>
    </rPh>
    <rPh sb="3" eb="5">
      <t>ザンダカ</t>
    </rPh>
    <phoneticPr fontId="2"/>
  </si>
  <si>
    <t>元号</t>
    <rPh sb="0" eb="2">
      <t>ゲンゴウ</t>
    </rPh>
    <phoneticPr fontId="2"/>
  </si>
  <si>
    <t>年</t>
    <rPh sb="0" eb="1">
      <t>トシ</t>
    </rPh>
    <phoneticPr fontId="2"/>
  </si>
  <si>
    <t>％</t>
    <phoneticPr fontId="2"/>
  </si>
  <si>
    <t>･</t>
  </si>
  <si>
    <r>
      <t>○果樹・牛馬等の育成費用の計算</t>
    </r>
    <r>
      <rPr>
        <sz val="9"/>
        <rFont val="ＭＳ 明朝"/>
        <family val="1"/>
        <charset val="128"/>
      </rPr>
      <t>(販売用の牛馬、受託した牛馬は除きます。)</t>
    </r>
    <rPh sb="1" eb="3">
      <t>カジュ</t>
    </rPh>
    <rPh sb="4" eb="5">
      <t>ウシ</t>
    </rPh>
    <rPh sb="5" eb="6">
      <t>ウマ</t>
    </rPh>
    <rPh sb="6" eb="7">
      <t>トウ</t>
    </rPh>
    <rPh sb="8" eb="10">
      <t>イクセイ</t>
    </rPh>
    <rPh sb="10" eb="12">
      <t>ヒヨウ</t>
    </rPh>
    <rPh sb="13" eb="15">
      <t>ケイサン</t>
    </rPh>
    <rPh sb="16" eb="19">
      <t>ハンバイヨウ</t>
    </rPh>
    <rPh sb="20" eb="21">
      <t>ウシ</t>
    </rPh>
    <rPh sb="21" eb="22">
      <t>ウマ</t>
    </rPh>
    <rPh sb="23" eb="25">
      <t>ジュタク</t>
    </rPh>
    <rPh sb="27" eb="28">
      <t>ウシ</t>
    </rPh>
    <rPh sb="28" eb="29">
      <t>ウマ</t>
    </rPh>
    <rPh sb="30" eb="31">
      <t>ノゾ</t>
    </rPh>
    <phoneticPr fontId="2"/>
  </si>
  <si>
    <t>果樹・牛馬等</t>
    <rPh sb="0" eb="2">
      <t>カジュ</t>
    </rPh>
    <rPh sb="3" eb="4">
      <t>ウシ</t>
    </rPh>
    <rPh sb="4" eb="5">
      <t>ウマ</t>
    </rPh>
    <rPh sb="5" eb="6">
      <t>トウ</t>
    </rPh>
    <phoneticPr fontId="2"/>
  </si>
  <si>
    <t>取得･生産</t>
    <rPh sb="0" eb="2">
      <t>シュトク</t>
    </rPh>
    <rPh sb="3" eb="5">
      <t>セイサン</t>
    </rPh>
    <phoneticPr fontId="2"/>
  </si>
  <si>
    <t>イ</t>
    <phoneticPr fontId="2"/>
  </si>
  <si>
    <t>育     成     費     用     の     明     細</t>
    <rPh sb="0" eb="1">
      <t>イク</t>
    </rPh>
    <rPh sb="6" eb="7">
      <t>シゲル</t>
    </rPh>
    <rPh sb="12" eb="13">
      <t>ヒ</t>
    </rPh>
    <rPh sb="18" eb="19">
      <t>ヨウ</t>
    </rPh>
    <rPh sb="30" eb="31">
      <t>メイ</t>
    </rPh>
    <rPh sb="36" eb="37">
      <t>ホソ</t>
    </rPh>
    <phoneticPr fontId="2"/>
  </si>
  <si>
    <t>ト</t>
    <phoneticPr fontId="2"/>
  </si>
  <si>
    <t>チ</t>
    <phoneticPr fontId="2"/>
  </si>
  <si>
    <t>ロ、ハ、ホの</t>
    <phoneticPr fontId="2"/>
  </si>
  <si>
    <t>前 年 か ら</t>
    <rPh sb="0" eb="1">
      <t>マエ</t>
    </rPh>
    <rPh sb="2" eb="3">
      <t>ネン</t>
    </rPh>
    <phoneticPr fontId="2"/>
  </si>
  <si>
    <t>ロ本 年 中 の</t>
    <rPh sb="1" eb="2">
      <t>ホン</t>
    </rPh>
    <rPh sb="3" eb="4">
      <t>トシ</t>
    </rPh>
    <rPh sb="5" eb="6">
      <t>ナカ</t>
    </rPh>
    <phoneticPr fontId="2"/>
  </si>
  <si>
    <t>ハ本 年 中 の</t>
    <rPh sb="1" eb="2">
      <t>ホン</t>
    </rPh>
    <rPh sb="3" eb="4">
      <t>トシ</t>
    </rPh>
    <rPh sb="5" eb="6">
      <t>ナカ</t>
    </rPh>
    <phoneticPr fontId="2"/>
  </si>
  <si>
    <t>ホ 育成中の果</t>
    <rPh sb="2" eb="4">
      <t>イクセイ</t>
    </rPh>
    <rPh sb="4" eb="5">
      <t>ナカ</t>
    </rPh>
    <rPh sb="6" eb="7">
      <t>ハタシ</t>
    </rPh>
    <phoneticPr fontId="2"/>
  </si>
  <si>
    <t>ヘ 本年に取得</t>
    <rPh sb="2" eb="4">
      <t>ホンネン</t>
    </rPh>
    <rPh sb="5" eb="7">
      <t>シュトク</t>
    </rPh>
    <phoneticPr fontId="2"/>
  </si>
  <si>
    <t>本年中に成</t>
    <rPh sb="0" eb="2">
      <t>ホンネン</t>
    </rPh>
    <rPh sb="2" eb="3">
      <t>ナカ</t>
    </rPh>
    <rPh sb="4" eb="5">
      <t>シゲル</t>
    </rPh>
    <phoneticPr fontId="2"/>
  </si>
  <si>
    <t>翌 年 へ の</t>
    <rPh sb="0" eb="1">
      <t>ヨク</t>
    </rPh>
    <rPh sb="2" eb="3">
      <t>トシ</t>
    </rPh>
    <phoneticPr fontId="2"/>
  </si>
  <si>
    <t>･定植等</t>
    <rPh sb="1" eb="2">
      <t>テイ</t>
    </rPh>
    <rPh sb="2" eb="3">
      <t>ウ</t>
    </rPh>
    <rPh sb="3" eb="4">
      <t>トウ</t>
    </rPh>
    <phoneticPr fontId="2"/>
  </si>
  <si>
    <t>欄の金額の</t>
    <rPh sb="0" eb="1">
      <t>ラン</t>
    </rPh>
    <rPh sb="2" eb="4">
      <t>キンガク</t>
    </rPh>
    <phoneticPr fontId="2"/>
  </si>
  <si>
    <t>の   名   称</t>
    <rPh sb="4" eb="5">
      <t>メイ</t>
    </rPh>
    <rPh sb="8" eb="9">
      <t>ショウ</t>
    </rPh>
    <phoneticPr fontId="2"/>
  </si>
  <si>
    <t>種苗費、種付</t>
    <rPh sb="0" eb="2">
      <t>シュビョウ</t>
    </rPh>
    <rPh sb="2" eb="3">
      <t>ヒ</t>
    </rPh>
    <rPh sb="4" eb="6">
      <t>タネツ</t>
    </rPh>
    <phoneticPr fontId="2"/>
  </si>
  <si>
    <t>肥料、農薬等</t>
    <rPh sb="0" eb="2">
      <t>ヒリョウ</t>
    </rPh>
    <rPh sb="3" eb="5">
      <t>ノウヤク</t>
    </rPh>
    <rPh sb="5" eb="6">
      <t>トウ</t>
    </rPh>
    <phoneticPr fontId="2"/>
  </si>
  <si>
    <t>小    計</t>
    <rPh sb="0" eb="1">
      <t>ショウ</t>
    </rPh>
    <rPh sb="5" eb="6">
      <t>ケイ</t>
    </rPh>
    <phoneticPr fontId="2"/>
  </si>
  <si>
    <t>樹等から生じ</t>
    <rPh sb="0" eb="1">
      <t>ジュ</t>
    </rPh>
    <rPh sb="1" eb="2">
      <t>ナド</t>
    </rPh>
    <rPh sb="4" eb="5">
      <t>ショウ</t>
    </rPh>
    <phoneticPr fontId="2"/>
  </si>
  <si>
    <t>価額に加算する</t>
    <rPh sb="0" eb="2">
      <t>カガク</t>
    </rPh>
    <rPh sb="3" eb="5">
      <t>カサン</t>
    </rPh>
    <phoneticPr fontId="2"/>
  </si>
  <si>
    <t>熟したものの</t>
    <rPh sb="0" eb="1">
      <t>ジュク</t>
    </rPh>
    <phoneticPr fontId="2"/>
  </si>
  <si>
    <t>繰  越  額</t>
    <rPh sb="0" eb="1">
      <t>クリ</t>
    </rPh>
    <rPh sb="3" eb="4">
      <t>コシ</t>
    </rPh>
    <rPh sb="6" eb="7">
      <t>ガク</t>
    </rPh>
    <phoneticPr fontId="2"/>
  </si>
  <si>
    <t>の年月日</t>
    <rPh sb="1" eb="4">
      <t>ネンガッピ</t>
    </rPh>
    <phoneticPr fontId="2"/>
  </si>
  <si>
    <t>計 算 方 法</t>
    <rPh sb="0" eb="1">
      <t>ケイ</t>
    </rPh>
    <rPh sb="2" eb="3">
      <t>ザン</t>
    </rPh>
    <rPh sb="4" eb="5">
      <t>カタ</t>
    </rPh>
    <rPh sb="6" eb="7">
      <t>ホウ</t>
    </rPh>
    <phoneticPr fontId="2"/>
  </si>
  <si>
    <t>の 繰 越 額</t>
    <rPh sb="2" eb="3">
      <t>クリ</t>
    </rPh>
    <rPh sb="4" eb="5">
      <t>コシ</t>
    </rPh>
    <rPh sb="6" eb="7">
      <t>ガク</t>
    </rPh>
    <phoneticPr fontId="2"/>
  </si>
  <si>
    <t>料、素 畜 費</t>
    <rPh sb="0" eb="1">
      <t>リョウ</t>
    </rPh>
    <rPh sb="2" eb="3">
      <t>ソ</t>
    </rPh>
    <rPh sb="4" eb="5">
      <t>チク</t>
    </rPh>
    <rPh sb="6" eb="7">
      <t>ヒ</t>
    </rPh>
    <phoneticPr fontId="2"/>
  </si>
  <si>
    <t>の投下費用</t>
    <rPh sb="1" eb="3">
      <t>トウカ</t>
    </rPh>
    <rPh sb="3" eb="5">
      <t>ヒヨウ</t>
    </rPh>
    <phoneticPr fontId="2"/>
  </si>
  <si>
    <t>(ロ＋ハ)</t>
    <phoneticPr fontId="2"/>
  </si>
  <si>
    <t>た収入金額</t>
    <rPh sb="1" eb="3">
      <t>シュウニュウ</t>
    </rPh>
    <rPh sb="3" eb="5">
      <t>キンガク</t>
    </rPh>
    <phoneticPr fontId="2"/>
  </si>
  <si>
    <t>金額 (ニ－ホ)</t>
    <rPh sb="0" eb="2">
      <t>キンガク</t>
    </rPh>
    <phoneticPr fontId="2"/>
  </si>
  <si>
    <t>所 得 価 額</t>
    <rPh sb="0" eb="1">
      <t>トコロ</t>
    </rPh>
    <rPh sb="2" eb="3">
      <t>トク</t>
    </rPh>
    <rPh sb="4" eb="5">
      <t>アタイ</t>
    </rPh>
    <rPh sb="6" eb="7">
      <t>ガク</t>
    </rPh>
    <phoneticPr fontId="2"/>
  </si>
  <si>
    <t>(イ＋ヘ＋ト)</t>
    <phoneticPr fontId="2"/>
  </si>
  <si>
    <t>－２－</t>
    <phoneticPr fontId="2"/>
  </si>
  <si>
    <t>日付</t>
    <rPh sb="0" eb="2">
      <t>ヒヅケ</t>
    </rPh>
    <phoneticPr fontId="2"/>
  </si>
  <si>
    <t>収入</t>
    <rPh sb="0" eb="2">
      <t>シュウニュウ</t>
    </rPh>
    <phoneticPr fontId="2"/>
  </si>
  <si>
    <t>支出</t>
    <rPh sb="0" eb="2">
      <t>シシュツ</t>
    </rPh>
    <phoneticPr fontId="2"/>
  </si>
  <si>
    <t>合計</t>
    <rPh sb="0" eb="1">
      <t>ゴウ</t>
    </rPh>
    <rPh sb="1" eb="2">
      <t>ケイ</t>
    </rPh>
    <phoneticPr fontId="2"/>
  </si>
  <si>
    <t>修繕費</t>
    <rPh sb="0" eb="3">
      <t>シュウゼンヒ</t>
    </rPh>
    <phoneticPr fontId="2"/>
  </si>
  <si>
    <t>動力光熱費</t>
    <rPh sb="0" eb="2">
      <t>ドウリョク</t>
    </rPh>
    <rPh sb="2" eb="5">
      <t>コウネツヒ</t>
    </rPh>
    <phoneticPr fontId="2"/>
  </si>
  <si>
    <t>雑収入</t>
    <rPh sb="0" eb="3">
      <t>ザツシュウニュウ</t>
    </rPh>
    <phoneticPr fontId="2"/>
  </si>
  <si>
    <t>作業用衣料費</t>
    <rPh sb="0" eb="3">
      <t>サギョウヨウ</t>
    </rPh>
    <rPh sb="3" eb="5">
      <t>イリョウ</t>
    </rPh>
    <rPh sb="5" eb="6">
      <t>ヒ</t>
    </rPh>
    <phoneticPr fontId="2"/>
  </si>
  <si>
    <t>農業共済掛金</t>
    <rPh sb="0" eb="2">
      <t>ノウギョウ</t>
    </rPh>
    <rPh sb="2" eb="4">
      <t>キョウサイ</t>
    </rPh>
    <rPh sb="4" eb="5">
      <t>カ</t>
    </rPh>
    <rPh sb="5" eb="6">
      <t>キン</t>
    </rPh>
    <phoneticPr fontId="2"/>
  </si>
  <si>
    <t>荷造運賃手数料</t>
    <rPh sb="0" eb="2">
      <t>ニヅク</t>
    </rPh>
    <rPh sb="2" eb="3">
      <t>ウン</t>
    </rPh>
    <rPh sb="3" eb="4">
      <t>チン</t>
    </rPh>
    <rPh sb="4" eb="7">
      <t>テスウリョウ</t>
    </rPh>
    <phoneticPr fontId="2"/>
  </si>
  <si>
    <t>土地改良費</t>
    <rPh sb="0" eb="2">
      <t>トチ</t>
    </rPh>
    <rPh sb="2" eb="4">
      <t>カイリョウ</t>
    </rPh>
    <rPh sb="4" eb="5">
      <t>ヒ</t>
    </rPh>
    <phoneticPr fontId="2"/>
  </si>
  <si>
    <t>作業委託料等</t>
    <rPh sb="0" eb="2">
      <t>サギョウ</t>
    </rPh>
    <rPh sb="2" eb="4">
      <t>イタク</t>
    </rPh>
    <rPh sb="4" eb="5">
      <t>リョウ</t>
    </rPh>
    <rPh sb="5" eb="6">
      <t>トウ</t>
    </rPh>
    <phoneticPr fontId="2"/>
  </si>
  <si>
    <t>貸倒金</t>
    <rPh sb="0" eb="1">
      <t>カ</t>
    </rPh>
    <rPh sb="1" eb="2">
      <t>タオ</t>
    </rPh>
    <rPh sb="2" eb="3">
      <t>キン</t>
    </rPh>
    <phoneticPr fontId="2"/>
  </si>
  <si>
    <t>利子割引料</t>
    <rPh sb="0" eb="2">
      <t>リシ</t>
    </rPh>
    <rPh sb="2" eb="5">
      <t>ワリビキリョウ</t>
    </rPh>
    <phoneticPr fontId="2"/>
  </si>
  <si>
    <t>そ
の
他
の
経
費</t>
    <rPh sb="4" eb="5">
      <t>タ</t>
    </rPh>
    <rPh sb="8" eb="9">
      <t>ヘ</t>
    </rPh>
    <rPh sb="10" eb="11">
      <t>ヒ</t>
    </rPh>
    <phoneticPr fontId="2"/>
  </si>
  <si>
    <t>租税公課</t>
    <rPh sb="0" eb="2">
      <t>ソゼイ</t>
    </rPh>
    <rPh sb="2" eb="4">
      <t>コウカ</t>
    </rPh>
    <phoneticPr fontId="2"/>
  </si>
  <si>
    <t>種苗費</t>
    <rPh sb="0" eb="1">
      <t>タネ</t>
    </rPh>
    <rPh sb="1" eb="2">
      <t>ナエ</t>
    </rPh>
    <rPh sb="2" eb="3">
      <t>ヒ</t>
    </rPh>
    <phoneticPr fontId="2"/>
  </si>
  <si>
    <t>肥料費</t>
    <rPh sb="0" eb="2">
      <t>ヒリョウ</t>
    </rPh>
    <rPh sb="2" eb="3">
      <t>ヒ</t>
    </rPh>
    <phoneticPr fontId="2"/>
  </si>
  <si>
    <t>二</t>
    <rPh sb="0" eb="1">
      <t>ニ</t>
    </rPh>
    <phoneticPr fontId="2"/>
  </si>
  <si>
    <t>飼料費</t>
    <rPh sb="0" eb="2">
      <t>シリョウ</t>
    </rPh>
    <rPh sb="2" eb="3">
      <t>ヒ</t>
    </rPh>
    <phoneticPr fontId="2"/>
  </si>
  <si>
    <t>農具費</t>
    <rPh sb="0" eb="2">
      <t>ノウグ</t>
    </rPh>
    <rPh sb="2" eb="3">
      <t>ヒ</t>
    </rPh>
    <phoneticPr fontId="2"/>
  </si>
  <si>
    <t>諸材料費</t>
    <rPh sb="0" eb="1">
      <t>ショ</t>
    </rPh>
    <rPh sb="1" eb="4">
      <t>ザイリョウヒ</t>
    </rPh>
    <phoneticPr fontId="2"/>
  </si>
  <si>
    <t>ワ</t>
    <phoneticPr fontId="2"/>
  </si>
  <si>
    <t>農産物の棚卸　期首</t>
    <rPh sb="0" eb="3">
      <t>ノウサンブツ</t>
    </rPh>
    <rPh sb="4" eb="6">
      <t>タナオロシ</t>
    </rPh>
    <rPh sb="7" eb="8">
      <t>キ</t>
    </rPh>
    <rPh sb="8" eb="9">
      <t>シュ</t>
    </rPh>
    <phoneticPr fontId="2"/>
  </si>
  <si>
    <t>農産物の棚卸　期末</t>
    <rPh sb="0" eb="3">
      <t>ノウサンブツ</t>
    </rPh>
    <rPh sb="4" eb="6">
      <t>タナオロシ</t>
    </rPh>
    <rPh sb="7" eb="8">
      <t>キ</t>
    </rPh>
    <rPh sb="8" eb="9">
      <t>マツ</t>
    </rPh>
    <phoneticPr fontId="2"/>
  </si>
  <si>
    <t>雇人費</t>
    <rPh sb="0" eb="1">
      <t>ヤトイ</t>
    </rPh>
    <rPh sb="1" eb="2">
      <t>ニン</t>
    </rPh>
    <rPh sb="2" eb="3">
      <t>ヒ</t>
    </rPh>
    <phoneticPr fontId="2"/>
  </si>
  <si>
    <t>=</t>
    <phoneticPr fontId="2"/>
  </si>
  <si>
    <t>延べ従事月数</t>
    <rPh sb="0" eb="1">
      <t>ノ</t>
    </rPh>
    <rPh sb="2" eb="4">
      <t>ジュウジ</t>
    </rPh>
    <rPh sb="4" eb="6">
      <t>ツキスウ</t>
    </rPh>
    <phoneticPr fontId="2"/>
  </si>
  <si>
    <t>小作料･賃借料</t>
    <rPh sb="0" eb="3">
      <t>コサクリョウ</t>
    </rPh>
    <rPh sb="4" eb="7">
      <t>チンシャクリョウ</t>
    </rPh>
    <phoneticPr fontId="2"/>
  </si>
  <si>
    <t>⑰のうち、肉用牛について
特例の適用を受ける金額</t>
    <rPh sb="5" eb="7">
      <t>ニクヨウ</t>
    </rPh>
    <rPh sb="7" eb="8">
      <t>ウシ</t>
    </rPh>
    <rPh sb="13" eb="15">
      <t>トクレイ</t>
    </rPh>
    <rPh sb="16" eb="18">
      <t>テキヨウ</t>
    </rPh>
    <rPh sb="19" eb="20">
      <t>ウ</t>
    </rPh>
    <rPh sb="22" eb="24">
      <t>キンガク</t>
    </rPh>
    <phoneticPr fontId="2"/>
  </si>
  <si>
    <t>素畜費</t>
    <rPh sb="0" eb="1">
      <t>ス</t>
    </rPh>
    <rPh sb="1" eb="2">
      <t>チク</t>
    </rPh>
    <rPh sb="2" eb="3">
      <t>ヒ</t>
    </rPh>
    <phoneticPr fontId="2"/>
  </si>
  <si>
    <t>農薬･衛生費</t>
    <rPh sb="0" eb="2">
      <t>ノウヤク</t>
    </rPh>
    <rPh sb="3" eb="6">
      <t>エイセイヒ</t>
    </rPh>
    <phoneticPr fontId="2"/>
  </si>
  <si>
    <t>農業共済掛金</t>
    <rPh sb="0" eb="2">
      <t>ノウギョウ</t>
    </rPh>
    <rPh sb="2" eb="4">
      <t>キョウサイ</t>
    </rPh>
    <rPh sb="4" eb="6">
      <t>カケキン</t>
    </rPh>
    <phoneticPr fontId="2"/>
  </si>
  <si>
    <t>荷造運賃手数料</t>
    <rPh sb="0" eb="2">
      <t>ニヅク</t>
    </rPh>
    <rPh sb="2" eb="4">
      <t>ウンチン</t>
    </rPh>
    <rPh sb="4" eb="7">
      <t>テスウリョウ</t>
    </rPh>
    <phoneticPr fontId="2"/>
  </si>
  <si>
    <t>その他雑費</t>
    <rPh sb="2" eb="3">
      <t>タ</t>
    </rPh>
    <rPh sb="3" eb="4">
      <t>ザツ</t>
    </rPh>
    <rPh sb="4" eb="5">
      <t>ヒ</t>
    </rPh>
    <phoneticPr fontId="2"/>
  </si>
  <si>
    <t>①</t>
    <phoneticPr fontId="2"/>
  </si>
  <si>
    <t>⑧</t>
    <phoneticPr fontId="2"/>
  </si>
  <si>
    <t>⑨</t>
    <phoneticPr fontId="2"/>
  </si>
  <si>
    <t>⑩</t>
    <phoneticPr fontId="2"/>
  </si>
  <si>
    <t>⑪</t>
    <phoneticPr fontId="2"/>
  </si>
  <si>
    <t>⑫</t>
    <phoneticPr fontId="2"/>
  </si>
  <si>
    <t>イ</t>
    <phoneticPr fontId="2"/>
  </si>
  <si>
    <t>ロ</t>
    <phoneticPr fontId="2"/>
  </si>
  <si>
    <t>ハ</t>
    <phoneticPr fontId="2"/>
  </si>
  <si>
    <t>ホ</t>
    <phoneticPr fontId="2"/>
  </si>
  <si>
    <t>ヘ</t>
    <phoneticPr fontId="2"/>
  </si>
  <si>
    <t>ト</t>
    <phoneticPr fontId="2"/>
  </si>
  <si>
    <t>チ</t>
    <phoneticPr fontId="2"/>
  </si>
  <si>
    <t>リ</t>
    <phoneticPr fontId="2"/>
  </si>
  <si>
    <t>ヌ</t>
    <phoneticPr fontId="2"/>
  </si>
  <si>
    <t>ル</t>
    <phoneticPr fontId="2"/>
  </si>
  <si>
    <t>ヲ</t>
    <phoneticPr fontId="2"/>
  </si>
  <si>
    <t>カ</t>
    <phoneticPr fontId="2"/>
  </si>
  <si>
    <t>ヨ</t>
    <phoneticPr fontId="2"/>
  </si>
  <si>
    <t>タ</t>
    <phoneticPr fontId="2"/>
  </si>
  <si>
    <t>レ</t>
    <phoneticPr fontId="2"/>
  </si>
  <si>
    <t>ソ</t>
    <phoneticPr fontId="2"/>
  </si>
  <si>
    <t>氏名</t>
    <rPh sb="0" eb="2">
      <t>シメイ</t>
    </rPh>
    <phoneticPr fontId="2"/>
  </si>
  <si>
    <t>小計</t>
  </si>
  <si>
    <t>農産物以外棚卸期首</t>
  </si>
  <si>
    <t>農産物以外棚卸期末</t>
  </si>
  <si>
    <t>経費差引の育成費用</t>
  </si>
  <si>
    <t>⑮</t>
    <phoneticPr fontId="2"/>
  </si>
  <si>
    <t>⑯</t>
    <phoneticPr fontId="2"/>
  </si>
  <si>
    <t>⑰</t>
    <phoneticPr fontId="2"/>
  </si>
  <si>
    <t>専従者は何人ですか？</t>
    <rPh sb="0" eb="3">
      <t>センジュウシャ</t>
    </rPh>
    <rPh sb="4" eb="6">
      <t>ナンニン</t>
    </rPh>
    <phoneticPr fontId="2"/>
  </si>
  <si>
    <t>人</t>
    <rPh sb="0" eb="1">
      <t>ニン</t>
    </rPh>
    <phoneticPr fontId="2"/>
  </si>
  <si>
    <t>新
償却率</t>
    <rPh sb="0" eb="1">
      <t>シン</t>
    </rPh>
    <rPh sb="2" eb="5">
      <t>ショウキャクリツ</t>
    </rPh>
    <phoneticPr fontId="2"/>
  </si>
  <si>
    <t>最大控除額</t>
    <rPh sb="0" eb="2">
      <t>サイダイ</t>
    </rPh>
    <rPh sb="2" eb="4">
      <t>コウジョ</t>
    </rPh>
    <rPh sb="4" eb="5">
      <t>ガク</t>
    </rPh>
    <phoneticPr fontId="2"/>
  </si>
  <si>
    <t>該当控除額</t>
    <rPh sb="0" eb="2">
      <t>ガイトウ</t>
    </rPh>
    <rPh sb="2" eb="4">
      <t>コウジョ</t>
    </rPh>
    <rPh sb="4" eb="5">
      <t>ガク</t>
    </rPh>
    <phoneticPr fontId="2"/>
  </si>
  <si>
    <t>配偶者を専従者にしていますか？</t>
    <rPh sb="0" eb="3">
      <t>ハイグウシャ</t>
    </rPh>
    <rPh sb="4" eb="7">
      <t>センジュウシャ</t>
    </rPh>
    <phoneticPr fontId="2"/>
  </si>
  <si>
    <t>○</t>
    <phoneticPr fontId="2"/>
  </si>
  <si>
    <t>該当控除額（1人分）</t>
    <rPh sb="0" eb="2">
      <t>ガイトウ</t>
    </rPh>
    <rPh sb="2" eb="4">
      <t>コウジョ</t>
    </rPh>
    <rPh sb="4" eb="5">
      <t>ガク</t>
    </rPh>
    <rPh sb="6" eb="8">
      <t>ヒトリ</t>
    </rPh>
    <rPh sb="8" eb="9">
      <t>ブン</t>
    </rPh>
    <phoneticPr fontId="2"/>
  </si>
  <si>
    <t>現在年</t>
    <rPh sb="0" eb="2">
      <t>ゲンザイ</t>
    </rPh>
    <rPh sb="2" eb="3">
      <t>ネン</t>
    </rPh>
    <phoneticPr fontId="2"/>
  </si>
  <si>
    <t>取得年</t>
    <rPh sb="0" eb="2">
      <t>シュトク</t>
    </rPh>
    <rPh sb="2" eb="3">
      <t>ネン</t>
    </rPh>
    <phoneticPr fontId="2"/>
  </si>
  <si>
    <t>本年償却月</t>
    <rPh sb="0" eb="2">
      <t>ホンネン</t>
    </rPh>
    <rPh sb="2" eb="4">
      <t>ショウキャク</t>
    </rPh>
    <rPh sb="4" eb="5">
      <t>ツキ</t>
    </rPh>
    <phoneticPr fontId="2"/>
  </si>
  <si>
    <t>償却限度額</t>
    <rPh sb="0" eb="2">
      <t>ショウキャク</t>
    </rPh>
    <rPh sb="2" eb="4">
      <t>ゲンド</t>
    </rPh>
    <rPh sb="4" eb="5">
      <t>ガク</t>
    </rPh>
    <phoneticPr fontId="2"/>
  </si>
  <si>
    <t>初年償却</t>
    <rPh sb="0" eb="2">
      <t>ショネン</t>
    </rPh>
    <rPh sb="2" eb="4">
      <t>ショウキャク</t>
    </rPh>
    <phoneticPr fontId="2"/>
  </si>
  <si>
    <t>円</t>
    <rPh sb="0" eb="1">
      <t>エン</t>
    </rPh>
    <phoneticPr fontId="2"/>
  </si>
  <si>
    <t xml:space="preserve"> 法定耐用年数を全部経過したもの ：法定耐用年数×２０％</t>
    <rPh sb="1" eb="3">
      <t>ホウテイ</t>
    </rPh>
    <rPh sb="3" eb="5">
      <t>タイヨウ</t>
    </rPh>
    <rPh sb="5" eb="7">
      <t>ネンスウ</t>
    </rPh>
    <rPh sb="8" eb="10">
      <t>ゼンブ</t>
    </rPh>
    <rPh sb="10" eb="12">
      <t>ケイカ</t>
    </rPh>
    <rPh sb="18" eb="20">
      <t>ホウテイ</t>
    </rPh>
    <rPh sb="20" eb="22">
      <t>タイヨウ</t>
    </rPh>
    <rPh sb="22" eb="24">
      <t>ネンスウ</t>
    </rPh>
    <phoneticPr fontId="2"/>
  </si>
  <si>
    <t>（計算した年数に1年未満の端数があるときは、その端数を切り捨てた金額とし、</t>
    <rPh sb="1" eb="3">
      <t>ケイサン</t>
    </rPh>
    <rPh sb="5" eb="6">
      <t>ネン</t>
    </rPh>
    <rPh sb="6" eb="7">
      <t>スウ</t>
    </rPh>
    <rPh sb="9" eb="10">
      <t>ネン</t>
    </rPh>
    <rPh sb="10" eb="12">
      <t>ミマン</t>
    </rPh>
    <rPh sb="13" eb="15">
      <t>ハスウ</t>
    </rPh>
    <rPh sb="24" eb="26">
      <t>ハスウ</t>
    </rPh>
    <rPh sb="27" eb="28">
      <t>キ</t>
    </rPh>
    <rPh sb="29" eb="30">
      <t>ス</t>
    </rPh>
    <rPh sb="32" eb="34">
      <t>キンガク</t>
    </rPh>
    <phoneticPr fontId="2"/>
  </si>
  <si>
    <t>《中古資産の耐用年数》</t>
    <rPh sb="1" eb="3">
      <t>チュウコ</t>
    </rPh>
    <rPh sb="3" eb="5">
      <t>シサン</t>
    </rPh>
    <rPh sb="6" eb="8">
      <t>タイヨウ</t>
    </rPh>
    <rPh sb="8" eb="10">
      <t>ネンスウ</t>
    </rPh>
    <phoneticPr fontId="2"/>
  </si>
  <si>
    <t>「農産物以外棚卸」は肥料・農薬などの年末の貯蔵品を記載しますが毎年同程度の棚卸は省略することができます。</t>
    <rPh sb="1" eb="4">
      <t>ノウサンブツ</t>
    </rPh>
    <rPh sb="4" eb="6">
      <t>イガイ</t>
    </rPh>
    <rPh sb="6" eb="8">
      <t>タナオロシ</t>
    </rPh>
    <rPh sb="10" eb="12">
      <t>ヒリョウ</t>
    </rPh>
    <rPh sb="13" eb="15">
      <t>ノウヤク</t>
    </rPh>
    <rPh sb="18" eb="20">
      <t>ネンマツ</t>
    </rPh>
    <rPh sb="21" eb="24">
      <t>チョゾウヒン</t>
    </rPh>
    <rPh sb="25" eb="27">
      <t>キサイ</t>
    </rPh>
    <rPh sb="31" eb="33">
      <t>マイトシ</t>
    </rPh>
    <rPh sb="33" eb="36">
      <t>ドウテイド</t>
    </rPh>
    <rPh sb="37" eb="39">
      <t>タナオロシ</t>
    </rPh>
    <rPh sb="40" eb="42">
      <t>ショウリャク</t>
    </rPh>
    <phoneticPr fontId="2"/>
  </si>
  <si>
    <t xml:space="preserve">   農産物の棚卸は家事消費として計上したものは省略できます。販売用の米や消費期間が比較的長いジャガイモなどの在庫がある場合に記載してください。</t>
    <rPh sb="3" eb="6">
      <t>ノウサンブツ</t>
    </rPh>
    <rPh sb="7" eb="9">
      <t>タナオロシ</t>
    </rPh>
    <rPh sb="10" eb="12">
      <t>カジ</t>
    </rPh>
    <rPh sb="12" eb="14">
      <t>ショウヒ</t>
    </rPh>
    <rPh sb="17" eb="19">
      <t>ケイジョウ</t>
    </rPh>
    <rPh sb="24" eb="26">
      <t>ショウリャク</t>
    </rPh>
    <rPh sb="31" eb="33">
      <t>ハンバイ</t>
    </rPh>
    <rPh sb="33" eb="34">
      <t>ヨウ</t>
    </rPh>
    <rPh sb="35" eb="36">
      <t>コメ</t>
    </rPh>
    <rPh sb="55" eb="57">
      <t>ザイコ</t>
    </rPh>
    <rPh sb="60" eb="62">
      <t>バアイ</t>
    </rPh>
    <rPh sb="63" eb="65">
      <t>キサイ</t>
    </rPh>
    <phoneticPr fontId="2"/>
  </si>
  <si>
    <t>住所</t>
    <rPh sb="0" eb="2">
      <t>ジュウショ</t>
    </rPh>
    <phoneticPr fontId="2"/>
  </si>
  <si>
    <t>説明書</t>
    <rPh sb="0" eb="3">
      <t>セツメイショ</t>
    </rPh>
    <phoneticPr fontId="2"/>
  </si>
  <si>
    <t>専従者控除シート</t>
    <rPh sb="0" eb="3">
      <t>センジュウシャ</t>
    </rPh>
    <rPh sb="3" eb="5">
      <t>コウジョ</t>
    </rPh>
    <phoneticPr fontId="2"/>
  </si>
  <si>
    <t>減価償却費の計算</t>
    <rPh sb="0" eb="2">
      <t>ゲンカ</t>
    </rPh>
    <rPh sb="2" eb="4">
      <t>ショウキャク</t>
    </rPh>
    <rPh sb="4" eb="5">
      <t>ヒ</t>
    </rPh>
    <rPh sb="6" eb="8">
      <t>ケイサン</t>
    </rPh>
    <phoneticPr fontId="2"/>
  </si>
  <si>
    <t>専従者控除の計算</t>
    <rPh sb="0" eb="3">
      <t>センジュウシャ</t>
    </rPh>
    <rPh sb="3" eb="5">
      <t>コウジョ</t>
    </rPh>
    <rPh sb="6" eb="8">
      <t>ケイサン</t>
    </rPh>
    <phoneticPr fontId="2"/>
  </si>
  <si>
    <t>月</t>
    <rPh sb="0" eb="1">
      <t>ツキ</t>
    </rPh>
    <phoneticPr fontId="2"/>
  </si>
  <si>
    <t>摘要</t>
    <rPh sb="0" eb="2">
      <t>テキヨウ</t>
    </rPh>
    <phoneticPr fontId="2"/>
  </si>
  <si>
    <t xml:space="preserve">  計算した年数が2年に満たない場合には、2年とします。）</t>
    <rPh sb="2" eb="4">
      <t>ケイサン</t>
    </rPh>
    <rPh sb="6" eb="8">
      <t>ネンスウ</t>
    </rPh>
    <rPh sb="10" eb="11">
      <t>ネン</t>
    </rPh>
    <rPh sb="12" eb="13">
      <t>ミ</t>
    </rPh>
    <rPh sb="16" eb="18">
      <t>バアイ</t>
    </rPh>
    <rPh sb="22" eb="23">
      <t>ネン</t>
    </rPh>
    <phoneticPr fontId="2"/>
  </si>
  <si>
    <t>専従者控除前所得</t>
    <rPh sb="0" eb="3">
      <t>センジュウシャ</t>
    </rPh>
    <rPh sb="3" eb="5">
      <t>コウジョ</t>
    </rPh>
    <rPh sb="5" eb="6">
      <t>マエ</t>
    </rPh>
    <rPh sb="6" eb="8">
      <t>ショトク</t>
    </rPh>
    <phoneticPr fontId="2"/>
  </si>
  <si>
    <t>⑦</t>
    <phoneticPr fontId="2"/>
  </si>
  <si>
    <t>収入科目</t>
    <rPh sb="0" eb="2">
      <t>シュウニュウ</t>
    </rPh>
    <rPh sb="2" eb="4">
      <t>カモク</t>
    </rPh>
    <phoneticPr fontId="2"/>
  </si>
  <si>
    <t>経費科目</t>
    <rPh sb="0" eb="2">
      <t>ケイヒ</t>
    </rPh>
    <rPh sb="2" eb="4">
      <t>カモク</t>
    </rPh>
    <phoneticPr fontId="2"/>
  </si>
  <si>
    <t>⑭</t>
    <phoneticPr fontId="2"/>
  </si>
  <si>
    <t>基礎数値</t>
    <rPh sb="0" eb="2">
      <t>キソ</t>
    </rPh>
    <rPh sb="2" eb="4">
      <t>スウチ</t>
    </rPh>
    <phoneticPr fontId="2"/>
  </si>
  <si>
    <t>エラーメッセージ</t>
    <phoneticPr fontId="2"/>
  </si>
  <si>
    <t xml:space="preserve"> 取得価格</t>
    <phoneticPr fontId="2"/>
  </si>
  <si>
    <t>基礎価格</t>
    <rPh sb="0" eb="2">
      <t>キソ</t>
    </rPh>
    <rPh sb="2" eb="4">
      <t>カカク</t>
    </rPh>
    <phoneticPr fontId="2"/>
  </si>
  <si>
    <t>最終未償却残高</t>
    <rPh sb="0" eb="2">
      <t>サイシュウ</t>
    </rPh>
    <rPh sb="2" eb="5">
      <t>ミショウキャク</t>
    </rPh>
    <rPh sb="5" eb="7">
      <t>ザンダカ</t>
    </rPh>
    <phoneticPr fontId="2"/>
  </si>
  <si>
    <t>耐用年数</t>
    <phoneticPr fontId="2"/>
  </si>
  <si>
    <t>償却率</t>
    <rPh sb="0" eb="2">
      <t>ショウキャク</t>
    </rPh>
    <rPh sb="2" eb="3">
      <t>リツ</t>
    </rPh>
    <phoneticPr fontId="2"/>
  </si>
  <si>
    <t>開始償却月数</t>
    <rPh sb="0" eb="2">
      <t>カイシ</t>
    </rPh>
    <rPh sb="2" eb="4">
      <t>ショウキャク</t>
    </rPh>
    <rPh sb="4" eb="5">
      <t>ツキ</t>
    </rPh>
    <rPh sb="5" eb="6">
      <t>スウ</t>
    </rPh>
    <phoneticPr fontId="2"/>
  </si>
  <si>
    <t>12ヶ月償却年数</t>
    <rPh sb="3" eb="4">
      <t>ツキ</t>
    </rPh>
    <rPh sb="4" eb="6">
      <t>ショウキャク</t>
    </rPh>
    <rPh sb="6" eb="8">
      <t>ネンスウ</t>
    </rPh>
    <phoneticPr fontId="2"/>
  </si>
  <si>
    <t>終了年償却月数</t>
    <rPh sb="0" eb="2">
      <t>シュウリョウ</t>
    </rPh>
    <rPh sb="2" eb="3">
      <t>ネン</t>
    </rPh>
    <rPh sb="3" eb="5">
      <t>ショウキャク</t>
    </rPh>
    <rPh sb="5" eb="7">
      <t>ツキスウ</t>
    </rPh>
    <phoneticPr fontId="2"/>
  </si>
  <si>
    <t>終了年償却</t>
    <rPh sb="0" eb="2">
      <t>シュウリョウ</t>
    </rPh>
    <rPh sb="2" eb="3">
      <t>ネン</t>
    </rPh>
    <rPh sb="3" eb="5">
      <t>ショウキャク</t>
    </rPh>
    <phoneticPr fontId="2"/>
  </si>
  <si>
    <t>本年償却額</t>
    <rPh sb="0" eb="2">
      <t>ホンネン</t>
    </rPh>
    <rPh sb="2" eb="5">
      <t>ショウキャクガク</t>
    </rPh>
    <phoneticPr fontId="2"/>
  </si>
  <si>
    <t>累計償却額</t>
    <rPh sb="0" eb="2">
      <t>ルイケイ</t>
    </rPh>
    <rPh sb="2" eb="5">
      <t>ショウキャクガク</t>
    </rPh>
    <phoneticPr fontId="2"/>
  </si>
  <si>
    <t>未償却残高</t>
    <rPh sb="0" eb="3">
      <t>ミショウキャク</t>
    </rPh>
    <rPh sb="3" eb="5">
      <t>ザンダカ</t>
    </rPh>
    <phoneticPr fontId="2"/>
  </si>
  <si>
    <t>取得月エラー</t>
    <phoneticPr fontId="2"/>
  </si>
  <si>
    <t>取得月を入力！</t>
    <phoneticPr fontId="2"/>
  </si>
  <si>
    <t>元号を入力</t>
    <phoneticPr fontId="2"/>
  </si>
  <si>
    <t>取得年を入力！</t>
    <phoneticPr fontId="2"/>
  </si>
  <si>
    <t>償却の基礎になる金額</t>
    <phoneticPr fontId="2"/>
  </si>
  <si>
    <t>本年中の償却期間</t>
  </si>
  <si>
    <t>年分を確認！！</t>
  </si>
  <si>
    <t>耐用年数を入力！</t>
  </si>
  <si>
    <t>本年分の普通償却費</t>
  </si>
  <si>
    <t>事業割合を入力!</t>
    <phoneticPr fontId="2"/>
  </si>
  <si>
    <t>事業割合エラー</t>
    <phoneticPr fontId="2"/>
  </si>
  <si>
    <t>計算シート</t>
    <rPh sb="0" eb="2">
      <t>ケイサン</t>
    </rPh>
    <phoneticPr fontId="2"/>
  </si>
  <si>
    <t xml:space="preserve">   専従者が配偶者の場合は、【配偶者を専従者にしていますか】欄で</t>
    <rPh sb="3" eb="6">
      <t>センジュウシャ</t>
    </rPh>
    <rPh sb="7" eb="10">
      <t>ハイグウシャ</t>
    </rPh>
    <rPh sb="11" eb="13">
      <t>バアイ</t>
    </rPh>
    <rPh sb="16" eb="19">
      <t>ハイグウシャ</t>
    </rPh>
    <rPh sb="20" eb="23">
      <t>センジュウシャ</t>
    </rPh>
    <rPh sb="31" eb="32">
      <t>ラン</t>
    </rPh>
    <phoneticPr fontId="2"/>
  </si>
  <si>
    <t>資産を処分
した場合・
処分月</t>
    <rPh sb="0" eb="2">
      <t>シサン</t>
    </rPh>
    <rPh sb="3" eb="5">
      <t>ショブン</t>
    </rPh>
    <rPh sb="8" eb="10">
      <t>バアイ</t>
    </rPh>
    <rPh sb="12" eb="14">
      <t>ショブン</t>
    </rPh>
    <rPh sb="14" eb="15">
      <t>ツキ</t>
    </rPh>
    <phoneticPr fontId="2"/>
  </si>
  <si>
    <t>（ト×チ）</t>
    <phoneticPr fontId="2"/>
  </si>
  <si>
    <t>（ホ＋ヘ）</t>
    <phoneticPr fontId="2"/>
  </si>
  <si>
    <r>
      <rPr>
        <sz val="9"/>
        <rFont val="ＭＳ 明朝"/>
        <family val="1"/>
        <charset val="128"/>
      </rPr>
      <t>一括償却</t>
    </r>
    <r>
      <rPr>
        <sz val="8"/>
        <rFont val="ＭＳ 明朝"/>
        <family val="1"/>
        <charset val="128"/>
      </rPr>
      <t xml:space="preserve">
取得価格が10万円以上20万円未満の場合</t>
    </r>
    <rPh sb="0" eb="2">
      <t>イッカツ</t>
    </rPh>
    <rPh sb="2" eb="4">
      <t>ショウキャク</t>
    </rPh>
    <rPh sb="5" eb="7">
      <t>シュトク</t>
    </rPh>
    <rPh sb="7" eb="9">
      <t>カカク</t>
    </rPh>
    <rPh sb="12" eb="14">
      <t>マンエン</t>
    </rPh>
    <rPh sb="14" eb="16">
      <t>イジョウ</t>
    </rPh>
    <rPh sb="18" eb="20">
      <t>マンエン</t>
    </rPh>
    <rPh sb="20" eb="22">
      <t>ミマン</t>
    </rPh>
    <rPh sb="23" eb="25">
      <t>バアイ</t>
    </rPh>
    <phoneticPr fontId="2"/>
  </si>
  <si>
    <t>果実</t>
    <rPh sb="0" eb="2">
      <t>カジツ</t>
    </rPh>
    <phoneticPr fontId="2"/>
  </si>
  <si>
    <t xml:space="preserve">    各経費で家事費が含まれている場合は、該当項目の家事費を減算入力してください。 
         （農産物等棚卸 は直接右の表に入力してください。減価償却費・専従者控除は別シートにより入力してください。）</t>
    <rPh sb="4" eb="5">
      <t>カク</t>
    </rPh>
    <rPh sb="5" eb="7">
      <t>ケイヒ</t>
    </rPh>
    <rPh sb="8" eb="10">
      <t>カジ</t>
    </rPh>
    <rPh sb="10" eb="11">
      <t>ヒ</t>
    </rPh>
    <rPh sb="12" eb="13">
      <t>フク</t>
    </rPh>
    <rPh sb="18" eb="20">
      <t>バアイ</t>
    </rPh>
    <rPh sb="22" eb="24">
      <t>ガイトウ</t>
    </rPh>
    <rPh sb="24" eb="26">
      <t>コウモク</t>
    </rPh>
    <rPh sb="27" eb="29">
      <t>カジ</t>
    </rPh>
    <rPh sb="29" eb="30">
      <t>ヒ</t>
    </rPh>
    <rPh sb="31" eb="33">
      <t>ゲンサン</t>
    </rPh>
    <rPh sb="33" eb="35">
      <t>ニュウリョク</t>
    </rPh>
    <rPh sb="54" eb="57">
      <t>ノウサンブツ</t>
    </rPh>
    <rPh sb="57" eb="58">
      <t>ナド</t>
    </rPh>
    <rPh sb="58" eb="60">
      <t>タナオロシ</t>
    </rPh>
    <rPh sb="77" eb="79">
      <t>ゲンカ</t>
    </rPh>
    <rPh sb="79" eb="81">
      <t>ショウキャク</t>
    </rPh>
    <rPh sb="81" eb="82">
      <t>ヒ</t>
    </rPh>
    <rPh sb="83" eb="86">
      <t>センジュウシャ</t>
    </rPh>
    <rPh sb="86" eb="88">
      <t>コウジョ</t>
    </rPh>
    <rPh sb="89" eb="90">
      <t>ベツ</t>
    </rPh>
    <rPh sb="96" eb="98">
      <t>ニュウリョク</t>
    </rPh>
    <phoneticPr fontId="2"/>
  </si>
  <si>
    <t>　肉用牛について特例の適用を受けている場合も該当欄に記入してください。</t>
    <rPh sb="1" eb="2">
      <t>ニク</t>
    </rPh>
    <rPh sb="2" eb="3">
      <t>ヨウ</t>
    </rPh>
    <rPh sb="3" eb="4">
      <t>ギュウ</t>
    </rPh>
    <rPh sb="8" eb="10">
      <t>トクレイ</t>
    </rPh>
    <rPh sb="11" eb="13">
      <t>テキヨウ</t>
    </rPh>
    <rPh sb="14" eb="15">
      <t>ウ</t>
    </rPh>
    <rPh sb="19" eb="21">
      <t>バアイ</t>
    </rPh>
    <rPh sb="22" eb="24">
      <t>ガイトウ</t>
    </rPh>
    <rPh sb="24" eb="25">
      <t>ラン</t>
    </rPh>
    <rPh sb="26" eb="28">
      <t>キニュウ</t>
    </rPh>
    <phoneticPr fontId="2"/>
  </si>
  <si>
    <t>に専従者の人数を入力してください。</t>
    <rPh sb="1" eb="4">
      <t>センジュウシャ</t>
    </rPh>
    <rPh sb="5" eb="7">
      <t>ニンズウ</t>
    </rPh>
    <rPh sb="8" eb="10">
      <t>ニュウリョク</t>
    </rPh>
    <phoneticPr fontId="2"/>
  </si>
  <si>
    <t>を選択入力してください。</t>
    <rPh sb="1" eb="3">
      <t>センタク</t>
    </rPh>
    <rPh sb="3" eb="5">
      <t>ニュウリョク</t>
    </rPh>
    <phoneticPr fontId="2"/>
  </si>
  <si>
    <t>提出してください。</t>
    <rPh sb="0" eb="2">
      <t>テイシュツ</t>
    </rPh>
    <phoneticPr fontId="2"/>
  </si>
  <si>
    <t>（２）</t>
    <phoneticPr fontId="2"/>
  </si>
  <si>
    <t>（３）</t>
    <phoneticPr fontId="2"/>
  </si>
  <si>
    <t>（４）</t>
    <phoneticPr fontId="2"/>
  </si>
  <si>
    <t>（５）</t>
    <phoneticPr fontId="2"/>
  </si>
  <si>
    <t xml:space="preserve"> イ</t>
  </si>
  <si>
    <t>ハ</t>
  </si>
  <si>
    <t>ニ</t>
  </si>
  <si>
    <t>ホ</t>
  </si>
  <si>
    <t>へ</t>
  </si>
  <si>
    <t>ト</t>
  </si>
  <si>
    <t>チ</t>
  </si>
  <si>
    <t>リ</t>
  </si>
  <si>
    <t>ヌ</t>
  </si>
  <si>
    <t>年号</t>
  </si>
  <si>
    <t>年</t>
  </si>
  <si>
    <t>月</t>
  </si>
  <si>
    <t>○雇人費の内訳</t>
    <rPh sb="1" eb="2">
      <t>ヤトイ</t>
    </rPh>
    <rPh sb="2" eb="3">
      <t>ニン</t>
    </rPh>
    <rPh sb="3" eb="4">
      <t>ヒ</t>
    </rPh>
    <rPh sb="5" eb="7">
      <t>ウチワケ</t>
    </rPh>
    <phoneticPr fontId="2"/>
  </si>
  <si>
    <t>氏名･住所又は作業名</t>
    <rPh sb="0" eb="2">
      <t>シメイ</t>
    </rPh>
    <rPh sb="3" eb="4">
      <t>ジュウ</t>
    </rPh>
    <rPh sb="4" eb="5">
      <t>ショ</t>
    </rPh>
    <rPh sb="5" eb="6">
      <t>マタ</t>
    </rPh>
    <rPh sb="7" eb="9">
      <t>サギョウ</t>
    </rPh>
    <rPh sb="9" eb="10">
      <t>メイ</t>
    </rPh>
    <phoneticPr fontId="2"/>
  </si>
  <si>
    <t>源泉徴収税額</t>
    <rPh sb="0" eb="2">
      <t>ゲンセン</t>
    </rPh>
    <rPh sb="2" eb="4">
      <t>チョウシュウ</t>
    </rPh>
    <rPh sb="4" eb="6">
      <t>ゼイガク</t>
    </rPh>
    <phoneticPr fontId="2"/>
  </si>
  <si>
    <t>○小作料･賃借料の内訳</t>
    <rPh sb="1" eb="4">
      <t>コサクリョウ</t>
    </rPh>
    <rPh sb="5" eb="8">
      <t>チンシャクリョウ</t>
    </rPh>
    <rPh sb="9" eb="11">
      <t>ウチワケ</t>
    </rPh>
    <phoneticPr fontId="2"/>
  </si>
  <si>
    <t>支払先の住所･氏名</t>
    <rPh sb="0" eb="2">
      <t>シハライ</t>
    </rPh>
    <rPh sb="2" eb="3">
      <t>サキ</t>
    </rPh>
    <rPh sb="4" eb="5">
      <t>ジュウ</t>
    </rPh>
    <rPh sb="5" eb="6">
      <t>ショ</t>
    </rPh>
    <rPh sb="7" eb="9">
      <t>シメイ</t>
    </rPh>
    <phoneticPr fontId="2"/>
  </si>
  <si>
    <t>○事業専従者の氏名等</t>
    <rPh sb="1" eb="3">
      <t>ジギョウ</t>
    </rPh>
    <rPh sb="3" eb="6">
      <t>センジュウシャ</t>
    </rPh>
    <rPh sb="7" eb="9">
      <t>シメイ</t>
    </rPh>
    <rPh sb="9" eb="10">
      <t>トウ</t>
    </rPh>
    <phoneticPr fontId="2"/>
  </si>
  <si>
    <t>従事月数</t>
    <rPh sb="0" eb="2">
      <t>ジュウジ</t>
    </rPh>
    <rPh sb="2" eb="3">
      <t>ゲツ</t>
    </rPh>
    <rPh sb="3" eb="4">
      <t>スウ</t>
    </rPh>
    <phoneticPr fontId="2"/>
  </si>
  <si>
    <t>○収入金額の明細</t>
    <rPh sb="1" eb="3">
      <t>シュウニュウ</t>
    </rPh>
    <rPh sb="3" eb="5">
      <t>キンガク</t>
    </rPh>
    <rPh sb="6" eb="8">
      <t>メイサイ</t>
    </rPh>
    <phoneticPr fontId="2"/>
  </si>
  <si>
    <t>金　　額</t>
    <rPh sb="0" eb="1">
      <t>キン</t>
    </rPh>
    <rPh sb="3" eb="4">
      <t>ガク</t>
    </rPh>
    <phoneticPr fontId="2"/>
  </si>
  <si>
    <t>期　　　　首</t>
    <rPh sb="0" eb="1">
      <t>キ</t>
    </rPh>
    <rPh sb="5" eb="6">
      <t>クビ</t>
    </rPh>
    <phoneticPr fontId="2"/>
  </si>
  <si>
    <t>期　　　　末</t>
    <rPh sb="0" eb="1">
      <t>キ</t>
    </rPh>
    <rPh sb="5" eb="6">
      <t>スエ</t>
    </rPh>
    <phoneticPr fontId="2"/>
  </si>
  <si>
    <t>特殊施設</t>
    <rPh sb="0" eb="2">
      <t>トクシュ</t>
    </rPh>
    <rPh sb="2" eb="4">
      <t>シセツ</t>
    </rPh>
    <phoneticPr fontId="2"/>
  </si>
  <si>
    <t>畜産物その他</t>
    <rPh sb="0" eb="3">
      <t>チクサンブツ</t>
    </rPh>
    <rPh sb="5" eb="6">
      <t>タ</t>
    </rPh>
    <phoneticPr fontId="2"/>
  </si>
  <si>
    <t>農産物計</t>
    <rPh sb="0" eb="3">
      <t>ノウサンブツ</t>
    </rPh>
    <rPh sb="3" eb="4">
      <t>ケイ</t>
    </rPh>
    <phoneticPr fontId="2"/>
  </si>
  <si>
    <t>雑収入の内訳</t>
    <rPh sb="0" eb="3">
      <t>ザツシュウニュウ</t>
    </rPh>
    <rPh sb="4" eb="6">
      <t>ウチワケ</t>
    </rPh>
    <phoneticPr fontId="2"/>
  </si>
  <si>
    <t>○果樹･牛馬等の育成費用の計算</t>
    <rPh sb="1" eb="3">
      <t>カジュ</t>
    </rPh>
    <rPh sb="4" eb="6">
      <t>ギュウバ</t>
    </rPh>
    <rPh sb="6" eb="7">
      <t>トウ</t>
    </rPh>
    <rPh sb="8" eb="10">
      <t>イクセイ</t>
    </rPh>
    <rPh sb="10" eb="12">
      <t>ヒヨウ</t>
    </rPh>
    <rPh sb="13" eb="14">
      <t>ケイ</t>
    </rPh>
    <rPh sb="14" eb="15">
      <t>サン</t>
    </rPh>
    <phoneticPr fontId="2"/>
  </si>
  <si>
    <t>（販売用の牛馬、受託した牛馬は除きます｡）</t>
    <rPh sb="1" eb="4">
      <t>ハンバイヨウ</t>
    </rPh>
    <rPh sb="5" eb="7">
      <t>ギュウバ</t>
    </rPh>
    <rPh sb="8" eb="10">
      <t>ジュタク</t>
    </rPh>
    <rPh sb="12" eb="14">
      <t>ギュウバ</t>
    </rPh>
    <rPh sb="15" eb="16">
      <t>ノゾ</t>
    </rPh>
    <phoneticPr fontId="2"/>
  </si>
  <si>
    <t>◎本年中における特殊事情</t>
    <rPh sb="1" eb="4">
      <t>ホンネンチュウ</t>
    </rPh>
    <rPh sb="8" eb="10">
      <t>トクシュ</t>
    </rPh>
    <rPh sb="10" eb="12">
      <t>ジジョウ</t>
    </rPh>
    <phoneticPr fontId="2"/>
  </si>
  <si>
    <t>育　成　費　用　の　明　細</t>
    <rPh sb="0" eb="1">
      <t>イク</t>
    </rPh>
    <rPh sb="2" eb="3">
      <t>シゲル</t>
    </rPh>
    <rPh sb="4" eb="5">
      <t>ヒ</t>
    </rPh>
    <rPh sb="6" eb="7">
      <t>ヨウ</t>
    </rPh>
    <rPh sb="10" eb="11">
      <t>メイ</t>
    </rPh>
    <rPh sb="12" eb="13">
      <t>ホソ</t>
    </rPh>
    <phoneticPr fontId="2"/>
  </si>
  <si>
    <t>本年中の種
苗費、種付
料、素畜費</t>
    <rPh sb="0" eb="3">
      <t>ホンネンチュウ</t>
    </rPh>
    <rPh sb="4" eb="5">
      <t>タネ</t>
    </rPh>
    <rPh sb="6" eb="7">
      <t>ナエ</t>
    </rPh>
    <rPh sb="7" eb="8">
      <t>ヒ</t>
    </rPh>
    <rPh sb="9" eb="10">
      <t>タネ</t>
    </rPh>
    <rPh sb="10" eb="11">
      <t>ツ</t>
    </rPh>
    <rPh sb="12" eb="13">
      <t>リョウ</t>
    </rPh>
    <rPh sb="14" eb="15">
      <t>ス</t>
    </rPh>
    <rPh sb="15" eb="16">
      <t>チク</t>
    </rPh>
    <rPh sb="16" eb="17">
      <t>ヒ</t>
    </rPh>
    <phoneticPr fontId="2"/>
  </si>
  <si>
    <t>イ</t>
    <phoneticPr fontId="2"/>
  </si>
  <si>
    <t>ト</t>
    <phoneticPr fontId="2"/>
  </si>
  <si>
    <t>チ</t>
    <phoneticPr fontId="2"/>
  </si>
  <si>
    <t>ロ</t>
    <phoneticPr fontId="2"/>
  </si>
  <si>
    <t>ハ</t>
    <phoneticPr fontId="2"/>
  </si>
  <si>
    <t>本年中の肥
料、農薬等
の投下費用</t>
    <rPh sb="0" eb="3">
      <t>ホンネンチュウ</t>
    </rPh>
    <rPh sb="4" eb="5">
      <t>コエ</t>
    </rPh>
    <rPh sb="6" eb="7">
      <t>リョウ</t>
    </rPh>
    <rPh sb="8" eb="10">
      <t>ノウヤク</t>
    </rPh>
    <rPh sb="10" eb="11">
      <t>トウ</t>
    </rPh>
    <rPh sb="13" eb="15">
      <t>トウカ</t>
    </rPh>
    <rPh sb="15" eb="17">
      <t>ヒヨウ</t>
    </rPh>
    <phoneticPr fontId="2"/>
  </si>
  <si>
    <t>育成中の果
樹等から生
じた収入金額</t>
    <rPh sb="0" eb="3">
      <t>イクセイチュウ</t>
    </rPh>
    <rPh sb="4" eb="5">
      <t>カ</t>
    </rPh>
    <rPh sb="6" eb="7">
      <t>キ</t>
    </rPh>
    <rPh sb="7" eb="8">
      <t>トウ</t>
    </rPh>
    <rPh sb="10" eb="11">
      <t>ショウ</t>
    </rPh>
    <rPh sb="14" eb="16">
      <t>シュウニュウ</t>
    </rPh>
    <rPh sb="16" eb="18">
      <t>キンガク</t>
    </rPh>
    <phoneticPr fontId="2"/>
  </si>
  <si>
    <t>翌年への繰越額</t>
    <rPh sb="0" eb="2">
      <t>ヨクネン</t>
    </rPh>
    <rPh sb="4" eb="6">
      <t>クリコシ</t>
    </rPh>
    <rPh sb="6" eb="7">
      <t>ガク</t>
    </rPh>
    <phoneticPr fontId="2"/>
  </si>
  <si>
    <t>計</t>
    <rPh sb="0" eb="1">
      <t>ケイ</t>
    </rPh>
    <phoneticPr fontId="2"/>
  </si>
  <si>
    <t>数　　量</t>
    <rPh sb="0" eb="1">
      <t>カズ</t>
    </rPh>
    <rPh sb="3" eb="4">
      <t>リョウ</t>
    </rPh>
    <phoneticPr fontId="2"/>
  </si>
  <si>
    <t>合　　　　計</t>
    <rPh sb="0" eb="1">
      <t>ゴウ</t>
    </rPh>
    <rPh sb="5" eb="6">
      <t>ケイ</t>
    </rPh>
    <phoneticPr fontId="2"/>
  </si>
  <si>
    <t>区　　　　分</t>
    <rPh sb="0" eb="1">
      <t>ク</t>
    </rPh>
    <rPh sb="5" eb="6">
      <t>ブン</t>
    </rPh>
    <phoneticPr fontId="2"/>
  </si>
  <si>
    <t>B　小　計</t>
    <rPh sb="2" eb="3">
      <t>ショウ</t>
    </rPh>
    <rPh sb="4" eb="5">
      <t>ケイ</t>
    </rPh>
    <phoneticPr fontId="2"/>
  </si>
  <si>
    <t>農　産　物　の　棚　卸　高</t>
    <rPh sb="0" eb="1">
      <t>ノウ</t>
    </rPh>
    <rPh sb="2" eb="3">
      <t>サン</t>
    </rPh>
    <rPh sb="4" eb="5">
      <t>モノ</t>
    </rPh>
    <rPh sb="8" eb="9">
      <t>ダナ</t>
    </rPh>
    <rPh sb="10" eb="11">
      <t>オロシ</t>
    </rPh>
    <rPh sb="12" eb="13">
      <t>ダカ</t>
    </rPh>
    <phoneticPr fontId="2"/>
  </si>
  <si>
    <t>農産物等の
種類品名等</t>
    <rPh sb="0" eb="3">
      <t>ノウサンブツ</t>
    </rPh>
    <rPh sb="3" eb="4">
      <t>トウ</t>
    </rPh>
    <rPh sb="6" eb="8">
      <t>シュルイ</t>
    </rPh>
    <rPh sb="8" eb="10">
      <t>ヒンメイ</t>
    </rPh>
    <rPh sb="10" eb="11">
      <t>トウ</t>
    </rPh>
    <phoneticPr fontId="2"/>
  </si>
  <si>
    <t>頭羽</t>
    <rPh sb="0" eb="1">
      <t>トウ</t>
    </rPh>
    <rPh sb="1" eb="2">
      <t>ワ</t>
    </rPh>
    <phoneticPr fontId="2"/>
  </si>
  <si>
    <t>ａ</t>
    <phoneticPr fontId="2"/>
  </si>
  <si>
    <t>（A+B)</t>
    <phoneticPr fontId="2"/>
  </si>
  <si>
    <t>（イ+ヘ-ト）</t>
    <phoneticPr fontId="2"/>
  </si>
  <si>
    <t xml:space="preserve"> 法定耐用年数を一部経過したもの:（法定耐用年数ー経過年数）+経過年数×２０％</t>
    <rPh sb="1" eb="3">
      <t>ホウテイ</t>
    </rPh>
    <rPh sb="3" eb="5">
      <t>タイヨウ</t>
    </rPh>
    <rPh sb="5" eb="7">
      <t>ネンスウ</t>
    </rPh>
    <rPh sb="8" eb="10">
      <t>イチブ</t>
    </rPh>
    <rPh sb="10" eb="12">
      <t>ケイカ</t>
    </rPh>
    <rPh sb="18" eb="20">
      <t>ホウテイ</t>
    </rPh>
    <rPh sb="20" eb="22">
      <t>タイヨウ</t>
    </rPh>
    <rPh sb="22" eb="24">
      <t>ネンスウ</t>
    </rPh>
    <rPh sb="25" eb="27">
      <t>ケイカ</t>
    </rPh>
    <rPh sb="27" eb="29">
      <t>ネンスウ</t>
    </rPh>
    <rPh sb="31" eb="33">
      <t>ケイカ</t>
    </rPh>
    <rPh sb="33" eb="35">
      <t>ネンスウ</t>
    </rPh>
    <phoneticPr fontId="2"/>
  </si>
  <si>
    <t>C 小　計</t>
    <rPh sb="2" eb="3">
      <t>ショウ</t>
    </rPh>
    <rPh sb="4" eb="5">
      <t>ケイ</t>
    </rPh>
    <phoneticPr fontId="2"/>
  </si>
  <si>
    <t>業種名</t>
    <rPh sb="0" eb="2">
      <t>ギョウシュ</t>
    </rPh>
    <rPh sb="2" eb="3">
      <t>メイ</t>
    </rPh>
    <phoneticPr fontId="2"/>
  </si>
  <si>
    <t>農園名</t>
    <rPh sb="0" eb="2">
      <t>ノウエン</t>
    </rPh>
    <rPh sb="2" eb="3">
      <t>メイ</t>
    </rPh>
    <phoneticPr fontId="2"/>
  </si>
  <si>
    <t>電　話
番　号</t>
    <rPh sb="0" eb="1">
      <t>デン</t>
    </rPh>
    <rPh sb="2" eb="3">
      <t>ハナシ</t>
    </rPh>
    <rPh sb="4" eb="5">
      <t>バン</t>
    </rPh>
    <rPh sb="6" eb="7">
      <t>ゴウ</t>
    </rPh>
    <phoneticPr fontId="2"/>
  </si>
  <si>
    <t>依頼税理士等</t>
    <rPh sb="0" eb="2">
      <t>イライ</t>
    </rPh>
    <rPh sb="2" eb="5">
      <t>ゼイリシ</t>
    </rPh>
    <rPh sb="5" eb="6">
      <t>トウ</t>
    </rPh>
    <phoneticPr fontId="2"/>
  </si>
  <si>
    <t>事務所
所在地</t>
    <rPh sb="0" eb="2">
      <t>ジム</t>
    </rPh>
    <rPh sb="2" eb="3">
      <t>ジョ</t>
    </rPh>
    <rPh sb="4" eb="7">
      <t>ショザイチ</t>
    </rPh>
    <phoneticPr fontId="2"/>
  </si>
  <si>
    <t>氏　名</t>
    <rPh sb="0" eb="1">
      <t>シ</t>
    </rPh>
    <rPh sb="2" eb="3">
      <t>メイ</t>
    </rPh>
    <phoneticPr fontId="2"/>
  </si>
  <si>
    <t>番号</t>
    <rPh sb="0" eb="2">
      <t>バンゴウ</t>
    </rPh>
    <phoneticPr fontId="2"/>
  </si>
  <si>
    <t>経　　　　　費</t>
    <rPh sb="0" eb="1">
      <t>ヘ</t>
    </rPh>
    <rPh sb="6" eb="7">
      <t>ヒ</t>
    </rPh>
    <phoneticPr fontId="2"/>
  </si>
  <si>
    <t>そ　の　他　の　経　費</t>
    <rPh sb="4" eb="5">
      <t>タ</t>
    </rPh>
    <rPh sb="8" eb="9">
      <t>ヘ</t>
    </rPh>
    <rPh sb="10" eb="11">
      <t>ヒ</t>
    </rPh>
    <phoneticPr fontId="2"/>
  </si>
  <si>
    <t>小計（①+②+③）</t>
    <rPh sb="0" eb="1">
      <t>ショウ</t>
    </rPh>
    <rPh sb="1" eb="2">
      <t>ケイ</t>
    </rPh>
    <phoneticPr fontId="2"/>
  </si>
  <si>
    <t>計（④-⑤+⑥）</t>
    <rPh sb="0" eb="1">
      <t>ケイ</t>
    </rPh>
    <phoneticPr fontId="2"/>
  </si>
  <si>
    <t>専　従　者　控　除</t>
    <rPh sb="0" eb="1">
      <t>セン</t>
    </rPh>
    <rPh sb="2" eb="3">
      <t>ジュウ</t>
    </rPh>
    <rPh sb="4" eb="5">
      <t>モノ</t>
    </rPh>
    <rPh sb="6" eb="7">
      <t>ヒカエ</t>
    </rPh>
    <rPh sb="8" eb="9">
      <t>ジョ</t>
    </rPh>
    <phoneticPr fontId="2"/>
  </si>
  <si>
    <t>合　　計</t>
    <rPh sb="0" eb="1">
      <t>ゴウ</t>
    </rPh>
    <rPh sb="3" eb="4">
      <t>ケイ</t>
    </rPh>
    <phoneticPr fontId="2"/>
  </si>
  <si>
    <t>現　　物</t>
    <rPh sb="0" eb="1">
      <t>ウツツ</t>
    </rPh>
    <rPh sb="3" eb="4">
      <t>モノ</t>
    </rPh>
    <phoneticPr fontId="2"/>
  </si>
  <si>
    <t>現　　金</t>
    <rPh sb="0" eb="1">
      <t>ウツツ</t>
    </rPh>
    <rPh sb="3" eb="4">
      <t>キン</t>
    </rPh>
    <phoneticPr fontId="2"/>
  </si>
  <si>
    <t>農産物
以外の
棚卸高</t>
    <rPh sb="0" eb="3">
      <t>ノウサンブツ</t>
    </rPh>
    <rPh sb="4" eb="6">
      <t>イガイ</t>
    </rPh>
    <rPh sb="8" eb="10">
      <t>タナオロシ</t>
    </rPh>
    <rPh sb="10" eb="11">
      <t>ダカ</t>
    </rPh>
    <phoneticPr fontId="2"/>
  </si>
  <si>
    <t>収　入　金　額</t>
    <rPh sb="0" eb="1">
      <t>オサム</t>
    </rPh>
    <rPh sb="2" eb="3">
      <t>イ</t>
    </rPh>
    <rPh sb="4" eb="5">
      <t>カネ</t>
    </rPh>
    <rPh sb="6" eb="7">
      <t>ガク</t>
    </rPh>
    <phoneticPr fontId="2"/>
  </si>
  <si>
    <t>印</t>
    <rPh sb="0" eb="1">
      <t>イン</t>
    </rPh>
    <phoneticPr fontId="2"/>
  </si>
  <si>
    <t>科　　　目</t>
    <rPh sb="0" eb="1">
      <t>カ</t>
    </rPh>
    <rPh sb="4" eb="5">
      <t>メ</t>
    </rPh>
    <phoneticPr fontId="2"/>
  </si>
  <si>
    <t>面積又は数量</t>
    <rPh sb="0" eb="2">
      <t>メンセキ</t>
    </rPh>
    <rPh sb="2" eb="3">
      <t>マタ</t>
    </rPh>
    <rPh sb="4" eb="6">
      <t>スウリョウ</t>
    </rPh>
    <phoneticPr fontId="2"/>
  </si>
  <si>
    <t>ロ</t>
    <phoneticPr fontId="2"/>
  </si>
  <si>
    <t>家事消費
事業消費
金　　額</t>
    <rPh sb="0" eb="2">
      <t>カジ</t>
    </rPh>
    <rPh sb="2" eb="4">
      <t>ショウヒ</t>
    </rPh>
    <rPh sb="5" eb="7">
      <t>ジギョウ</t>
    </rPh>
    <rPh sb="7" eb="9">
      <t>ショウヒ</t>
    </rPh>
    <rPh sb="10" eb="11">
      <t>キン</t>
    </rPh>
    <rPh sb="13" eb="14">
      <t>ガク</t>
    </rPh>
    <phoneticPr fontId="2"/>
  </si>
  <si>
    <t>A</t>
    <phoneticPr fontId="2"/>
  </si>
  <si>
    <t>（A+B+C)</t>
    <phoneticPr fontId="2"/>
  </si>
  <si>
    <t>延べ従
事月数</t>
    <rPh sb="0" eb="1">
      <t>ノ</t>
    </rPh>
    <rPh sb="2" eb="3">
      <t>ジュウ</t>
    </rPh>
    <rPh sb="4" eb="5">
      <t>コト</t>
    </rPh>
    <rPh sb="5" eb="7">
      <t>ツキスウ</t>
    </rPh>
    <phoneticPr fontId="2"/>
  </si>
  <si>
    <t>販売金額</t>
    <rPh sb="0" eb="1">
      <t>ハン</t>
    </rPh>
    <rPh sb="1" eb="2">
      <t>バイ</t>
    </rPh>
    <rPh sb="2" eb="3">
      <t>キン</t>
    </rPh>
    <rPh sb="3" eb="4">
      <t>ガク</t>
    </rPh>
    <phoneticPr fontId="2"/>
  </si>
  <si>
    <t xml:space="preserve"> 取得価額</t>
    <rPh sb="4" eb="5">
      <t>ガク</t>
    </rPh>
    <phoneticPr fontId="2"/>
  </si>
  <si>
    <t>○減価償却費の計算</t>
    <rPh sb="1" eb="3">
      <t>ゲンカ</t>
    </rPh>
    <rPh sb="3" eb="5">
      <t>ショウキャク</t>
    </rPh>
    <rPh sb="5" eb="6">
      <t>ヒ</t>
    </rPh>
    <rPh sb="7" eb="8">
      <t>ケイ</t>
    </rPh>
    <rPh sb="8" eb="9">
      <t>サン</t>
    </rPh>
    <phoneticPr fontId="2"/>
  </si>
  <si>
    <t>小　　計
（ロ+ハ）</t>
    <rPh sb="0" eb="1">
      <t>ショウ</t>
    </rPh>
    <rPh sb="3" eb="4">
      <t>ケイ</t>
    </rPh>
    <phoneticPr fontId="2"/>
  </si>
  <si>
    <t>果樹･牛馬等
の　名　称</t>
    <rPh sb="0" eb="2">
      <t>カジュ</t>
    </rPh>
    <rPh sb="3" eb="5">
      <t>ギュウバ</t>
    </rPh>
    <rPh sb="5" eb="6">
      <t>トウ</t>
    </rPh>
    <rPh sb="10" eb="11">
      <t>ナ</t>
    </rPh>
    <rPh sb="12" eb="13">
      <t>ショウ</t>
    </rPh>
    <phoneticPr fontId="2"/>
  </si>
  <si>
    <t>前年から
の繰越額</t>
    <rPh sb="0" eb="2">
      <t>ゼンネン</t>
    </rPh>
    <rPh sb="7" eb="9">
      <t>クリコシ</t>
    </rPh>
    <rPh sb="9" eb="10">
      <t>ガク</t>
    </rPh>
    <phoneticPr fontId="2"/>
  </si>
  <si>
    <t>㎡</t>
    <phoneticPr fontId="2"/>
  </si>
  <si>
    <t>ロ,ハ,ホ
の欄の金
額の計算
方    法</t>
    <rPh sb="7" eb="8">
      <t>ラン</t>
    </rPh>
    <rPh sb="9" eb="10">
      <t>カネ</t>
    </rPh>
    <rPh sb="11" eb="12">
      <t>ガク</t>
    </rPh>
    <rPh sb="13" eb="15">
      <t>ケイサン</t>
    </rPh>
    <rPh sb="16" eb="17">
      <t>ホウ</t>
    </rPh>
    <rPh sb="21" eb="22">
      <t>ホウ</t>
    </rPh>
    <phoneticPr fontId="2"/>
  </si>
  <si>
    <t>①</t>
    <phoneticPr fontId="2"/>
  </si>
  <si>
    <t>⑤</t>
    <phoneticPr fontId="2"/>
  </si>
  <si>
    <t>⑥</t>
    <phoneticPr fontId="2"/>
  </si>
  <si>
    <t>③</t>
    <phoneticPr fontId="2"/>
  </si>
  <si>
    <t>取得･生産
･定植等の
年 月 日</t>
    <rPh sb="0" eb="2">
      <t>シュトク</t>
    </rPh>
    <rPh sb="3" eb="5">
      <t>セイサン</t>
    </rPh>
    <rPh sb="7" eb="9">
      <t>テイショク</t>
    </rPh>
    <rPh sb="9" eb="10">
      <t>トウ</t>
    </rPh>
    <rPh sb="12" eb="13">
      <t>トシ</t>
    </rPh>
    <rPh sb="14" eb="15">
      <t>ツキ</t>
    </rPh>
    <rPh sb="16" eb="17">
      <t>ヒ</t>
    </rPh>
    <phoneticPr fontId="2"/>
  </si>
  <si>
    <t>農産物の
棚 卸 高</t>
    <rPh sb="0" eb="3">
      <t>ノウサンブツ</t>
    </rPh>
    <rPh sb="5" eb="6">
      <t>ダナ</t>
    </rPh>
    <rPh sb="7" eb="8">
      <t>オロシ</t>
    </rPh>
    <rPh sb="9" eb="10">
      <t>ダカ</t>
    </rPh>
    <phoneticPr fontId="2"/>
  </si>
  <si>
    <t>期 首</t>
    <rPh sb="0" eb="1">
      <t>キ</t>
    </rPh>
    <rPh sb="2" eb="3">
      <t>クビ</t>
    </rPh>
    <phoneticPr fontId="2"/>
  </si>
  <si>
    <t>期 末</t>
    <rPh sb="0" eb="1">
      <t>キ</t>
    </rPh>
    <rPh sb="2" eb="3">
      <t>マツ</t>
    </rPh>
    <phoneticPr fontId="2"/>
  </si>
  <si>
    <t>利  子  割  引  料</t>
    <rPh sb="0" eb="1">
      <t>リ</t>
    </rPh>
    <rPh sb="3" eb="4">
      <t>コ</t>
    </rPh>
    <rPh sb="6" eb="7">
      <t>ワリ</t>
    </rPh>
    <rPh sb="9" eb="10">
      <t>イン</t>
    </rPh>
    <rPh sb="12" eb="13">
      <t>リョウ</t>
    </rPh>
    <phoneticPr fontId="2"/>
  </si>
  <si>
    <t>所得金額 (⑮－⑯）</t>
    <rPh sb="0" eb="2">
      <t>ショトク</t>
    </rPh>
    <rPh sb="2" eb="4">
      <t>キンガク</t>
    </rPh>
    <phoneticPr fontId="2"/>
  </si>
  <si>
    <t>⑭</t>
    <phoneticPr fontId="2"/>
  </si>
  <si>
    <t>⑮</t>
    <phoneticPr fontId="2"/>
  </si>
  <si>
    <t>⑯</t>
    <phoneticPr fontId="2"/>
  </si>
  <si>
    <t>⑰</t>
    <phoneticPr fontId="2"/>
  </si>
  <si>
    <t>家 事 ･ 事 業 消 費</t>
    <rPh sb="0" eb="1">
      <t>イエ</t>
    </rPh>
    <rPh sb="2" eb="3">
      <t>コト</t>
    </rPh>
    <rPh sb="6" eb="7">
      <t>コト</t>
    </rPh>
    <rPh sb="8" eb="9">
      <t>ギョウ</t>
    </rPh>
    <rPh sb="10" eb="11">
      <t>ケ</t>
    </rPh>
    <rPh sb="12" eb="13">
      <t>ヒ</t>
    </rPh>
    <phoneticPr fontId="2"/>
  </si>
  <si>
    <t>雑         収        入</t>
    <rPh sb="0" eb="1">
      <t>ザツ</t>
    </rPh>
    <rPh sb="10" eb="11">
      <t>オサム</t>
    </rPh>
    <rPh sb="19" eb="20">
      <t>イ</t>
    </rPh>
    <phoneticPr fontId="2"/>
  </si>
  <si>
    <t>合        計</t>
    <rPh sb="0" eb="1">
      <t>ゴウ</t>
    </rPh>
    <rPh sb="9" eb="10">
      <t>ケイ</t>
    </rPh>
    <phoneticPr fontId="2"/>
  </si>
  <si>
    <t>貸        倒        金</t>
    <rPh sb="0" eb="1">
      <t>カ</t>
    </rPh>
    <rPh sb="9" eb="10">
      <t>タオ</t>
    </rPh>
    <rPh sb="18" eb="19">
      <t>キン</t>
    </rPh>
    <phoneticPr fontId="2"/>
  </si>
  <si>
    <t>雇       人       費</t>
    <rPh sb="0" eb="1">
      <t>ヤトイ</t>
    </rPh>
    <rPh sb="8" eb="9">
      <t>ニン</t>
    </rPh>
    <rPh sb="16" eb="17">
      <t>ヒ</t>
    </rPh>
    <phoneticPr fontId="2"/>
  </si>
  <si>
    <t>素        畜        費</t>
    <rPh sb="0" eb="1">
      <t>ス</t>
    </rPh>
    <rPh sb="9" eb="10">
      <t>チク</t>
    </rPh>
    <rPh sb="18" eb="19">
      <t>ヒ</t>
    </rPh>
    <phoneticPr fontId="2"/>
  </si>
  <si>
    <t>種        苗        費</t>
    <rPh sb="0" eb="1">
      <t>タネ</t>
    </rPh>
    <rPh sb="9" eb="10">
      <t>ナエ</t>
    </rPh>
    <rPh sb="18" eb="19">
      <t>ヒ</t>
    </rPh>
    <phoneticPr fontId="2"/>
  </si>
  <si>
    <t>肥        料        費</t>
    <rPh sb="0" eb="1">
      <t>コエ</t>
    </rPh>
    <rPh sb="9" eb="10">
      <t>リョウ</t>
    </rPh>
    <rPh sb="18" eb="19">
      <t>ヒ</t>
    </rPh>
    <phoneticPr fontId="2"/>
  </si>
  <si>
    <t>そ   の   他   雑   費</t>
    <rPh sb="8" eb="9">
      <t>タ</t>
    </rPh>
    <rPh sb="12" eb="13">
      <t>ザツ</t>
    </rPh>
    <rPh sb="16" eb="17">
      <t>ヒ</t>
    </rPh>
    <phoneticPr fontId="2"/>
  </si>
  <si>
    <t>荷 造 運 賃 手 数 料</t>
    <rPh sb="0" eb="1">
      <t>ニ</t>
    </rPh>
    <rPh sb="2" eb="3">
      <t>ヅクリ</t>
    </rPh>
    <rPh sb="4" eb="5">
      <t>ウン</t>
    </rPh>
    <rPh sb="6" eb="7">
      <t>チン</t>
    </rPh>
    <rPh sb="8" eb="9">
      <t>テ</t>
    </rPh>
    <rPh sb="10" eb="11">
      <t>カズ</t>
    </rPh>
    <rPh sb="12" eb="13">
      <t>リョウ</t>
    </rPh>
    <phoneticPr fontId="2"/>
  </si>
  <si>
    <t>動   力   光   熱   費</t>
    <rPh sb="0" eb="1">
      <t>ドウ</t>
    </rPh>
    <rPh sb="4" eb="5">
      <t>チカラ</t>
    </rPh>
    <rPh sb="8" eb="9">
      <t>ヒカリ</t>
    </rPh>
    <rPh sb="12" eb="13">
      <t>ネツ</t>
    </rPh>
    <rPh sb="16" eb="17">
      <t>ヒ</t>
    </rPh>
    <phoneticPr fontId="2"/>
  </si>
  <si>
    <t>修        繕        費</t>
    <rPh sb="0" eb="1">
      <t>オサム</t>
    </rPh>
    <rPh sb="9" eb="10">
      <t>ツクロ</t>
    </rPh>
    <rPh sb="18" eb="19">
      <t>ヒ</t>
    </rPh>
    <phoneticPr fontId="2"/>
  </si>
  <si>
    <t>諸    材    料    費</t>
    <rPh sb="0" eb="1">
      <t>ショ</t>
    </rPh>
    <rPh sb="5" eb="6">
      <t>ザイ</t>
    </rPh>
    <rPh sb="10" eb="11">
      <t>リョウ</t>
    </rPh>
    <rPh sb="15" eb="16">
      <t>ヒ</t>
    </rPh>
    <phoneticPr fontId="2"/>
  </si>
  <si>
    <t>小 作 料 ･ 賃 借 料</t>
    <rPh sb="0" eb="1">
      <t>ショウ</t>
    </rPh>
    <rPh sb="2" eb="3">
      <t>サク</t>
    </rPh>
    <rPh sb="4" eb="5">
      <t>リョウ</t>
    </rPh>
    <rPh sb="8" eb="9">
      <t>チン</t>
    </rPh>
    <rPh sb="10" eb="11">
      <t>シャク</t>
    </rPh>
    <rPh sb="12" eb="13">
      <t>リョウ</t>
    </rPh>
    <phoneticPr fontId="2"/>
  </si>
  <si>
    <t>租    税    公    課</t>
    <rPh sb="0" eb="1">
      <t>ソ</t>
    </rPh>
    <rPh sb="5" eb="6">
      <t>ゼイ</t>
    </rPh>
    <rPh sb="10" eb="11">
      <t>オオヤケ</t>
    </rPh>
    <rPh sb="15" eb="16">
      <t>カ</t>
    </rPh>
    <phoneticPr fontId="2"/>
  </si>
  <si>
    <t>飼        料        費</t>
    <rPh sb="0" eb="1">
      <t>ジ</t>
    </rPh>
    <rPh sb="9" eb="10">
      <t>リョウ</t>
    </rPh>
    <rPh sb="18" eb="19">
      <t>ヒ</t>
    </rPh>
    <phoneticPr fontId="2"/>
  </si>
  <si>
    <t>農        具        費</t>
    <rPh sb="0" eb="1">
      <t>ノウ</t>
    </rPh>
    <rPh sb="9" eb="10">
      <t>グ</t>
    </rPh>
    <rPh sb="18" eb="19">
      <t>ヒ</t>
    </rPh>
    <phoneticPr fontId="2"/>
  </si>
  <si>
    <t>農  薬  ･  衛 生 費</t>
    <rPh sb="0" eb="1">
      <t>ノウ</t>
    </rPh>
    <rPh sb="3" eb="4">
      <t>クスリ</t>
    </rPh>
    <rPh sb="9" eb="10">
      <t>マモル</t>
    </rPh>
    <rPh sb="11" eb="12">
      <t>ショウ</t>
    </rPh>
    <rPh sb="13" eb="14">
      <t>ヒ</t>
    </rPh>
    <phoneticPr fontId="2"/>
  </si>
  <si>
    <t>減   価   償   却  費</t>
    <rPh sb="0" eb="1">
      <t>ゲン</t>
    </rPh>
    <rPh sb="4" eb="5">
      <t>アタイ</t>
    </rPh>
    <rPh sb="8" eb="9">
      <t>ツグナ</t>
    </rPh>
    <rPh sb="12" eb="13">
      <t>キャク</t>
    </rPh>
    <rPh sb="15" eb="16">
      <t>ヒ</t>
    </rPh>
    <phoneticPr fontId="2"/>
  </si>
  <si>
    <t>農  業  共  済  掛  金</t>
    <rPh sb="0" eb="1">
      <t>ノウ</t>
    </rPh>
    <rPh sb="3" eb="4">
      <t>ギョウ</t>
    </rPh>
    <rPh sb="6" eb="7">
      <t>トモ</t>
    </rPh>
    <rPh sb="9" eb="10">
      <t>スミ</t>
    </rPh>
    <rPh sb="12" eb="13">
      <t>カカリ</t>
    </rPh>
    <rPh sb="15" eb="16">
      <t>キン</t>
    </rPh>
    <phoneticPr fontId="2"/>
  </si>
  <si>
    <t>作  業  用  衣  料  費</t>
    <rPh sb="0" eb="1">
      <t>サク</t>
    </rPh>
    <rPh sb="3" eb="4">
      <t>ギョウ</t>
    </rPh>
    <rPh sb="6" eb="7">
      <t>ヨウ</t>
    </rPh>
    <rPh sb="9" eb="10">
      <t>コロモ</t>
    </rPh>
    <rPh sb="12" eb="13">
      <t>リョウ</t>
    </rPh>
    <rPh sb="15" eb="16">
      <t>ヒ</t>
    </rPh>
    <phoneticPr fontId="2"/>
  </si>
  <si>
    <t xml:space="preserve">     １．ソフト構成内容</t>
    <rPh sb="10" eb="12">
      <t>コウセイ</t>
    </rPh>
    <rPh sb="12" eb="14">
      <t>ナイヨウ</t>
    </rPh>
    <phoneticPr fontId="2"/>
  </si>
  <si>
    <t xml:space="preserve">     ２．使用方法</t>
    <rPh sb="7" eb="9">
      <t>シヨウ</t>
    </rPh>
    <rPh sb="9" eb="11">
      <t>ホウホウ</t>
    </rPh>
    <phoneticPr fontId="2"/>
  </si>
  <si>
    <t>（１）</t>
    <phoneticPr fontId="2"/>
  </si>
  <si>
    <t>農業収支計算ソフト</t>
    <phoneticPr fontId="2"/>
  </si>
  <si>
    <t>令和</t>
    <rPh sb="0" eb="1">
      <t>レイ</t>
    </rPh>
    <rPh sb="1" eb="2">
      <t>ワ</t>
    </rPh>
    <phoneticPr fontId="2"/>
  </si>
  <si>
    <t>令和</t>
    <rPh sb="0" eb="1">
      <t>レイ</t>
    </rPh>
    <rPh sb="1" eb="2">
      <t>カズ</t>
    </rPh>
    <phoneticPr fontId="2"/>
  </si>
  <si>
    <t xml:space="preserve">  令和    年    月    日提出</t>
    <rPh sb="2" eb="3">
      <t>レイ</t>
    </rPh>
    <rPh sb="3" eb="4">
      <t>カズ</t>
    </rPh>
    <rPh sb="8" eb="9">
      <t>ネン</t>
    </rPh>
    <rPh sb="13" eb="14">
      <t>ツキ</t>
    </rPh>
    <rPh sb="18" eb="19">
      <t>ヒ</t>
    </rPh>
    <rPh sb="19" eb="21">
      <t>テイシュツ</t>
    </rPh>
    <phoneticPr fontId="2"/>
  </si>
  <si>
    <t xml:space="preserve">         ※Excel 2007 以降をお使いの場合、「マクロを有効」または「コンテンツの有効化」にしてご利用</t>
    <rPh sb="21" eb="23">
      <t>イコウ</t>
    </rPh>
    <rPh sb="25" eb="26">
      <t>ツカ</t>
    </rPh>
    <rPh sb="28" eb="30">
      <t>バアイ</t>
    </rPh>
    <rPh sb="36" eb="38">
      <t>ユウコウ</t>
    </rPh>
    <rPh sb="49" eb="52">
      <t>ユウコウカ</t>
    </rPh>
    <rPh sb="57" eb="59">
      <t>リヨウ</t>
    </rPh>
    <phoneticPr fontId="2"/>
  </si>
  <si>
    <t>【（３）を印刷し、申告書に添付して提出してください】</t>
    <rPh sb="5" eb="7">
      <t>インサツ</t>
    </rPh>
    <rPh sb="9" eb="12">
      <t>シンコクショ</t>
    </rPh>
    <rPh sb="13" eb="15">
      <t>テンプ</t>
    </rPh>
    <rPh sb="17" eb="19">
      <t>テイシュツ</t>
    </rPh>
    <phoneticPr fontId="2"/>
  </si>
  <si>
    <t>収支内訳書（表）（裏）</t>
    <rPh sb="0" eb="2">
      <t>シュウシ</t>
    </rPh>
    <rPh sb="2" eb="5">
      <t>ウチワケショ</t>
    </rPh>
    <rPh sb="6" eb="7">
      <t>オモテ</t>
    </rPh>
    <rPh sb="9" eb="10">
      <t>ウラ</t>
    </rPh>
    <phoneticPr fontId="2"/>
  </si>
  <si>
    <t>償却資産明細書（入力）</t>
    <rPh sb="0" eb="7">
      <t>ショウキャクシサンメイサイショ</t>
    </rPh>
    <rPh sb="8" eb="10">
      <t>ニュウリョク</t>
    </rPh>
    <phoneticPr fontId="2"/>
  </si>
  <si>
    <t>耐用年数表</t>
    <rPh sb="0" eb="5">
      <t>タイヨウネンスウヒョウ</t>
    </rPh>
    <phoneticPr fontId="2"/>
  </si>
  <si>
    <t xml:space="preserve">         　 ください。</t>
    <phoneticPr fontId="2"/>
  </si>
  <si>
    <t>　科目の金額を入力してください。</t>
    <rPh sb="1" eb="3">
      <t>カモク</t>
    </rPh>
    <rPh sb="4" eb="6">
      <t>キンガク</t>
    </rPh>
    <rPh sb="7" eb="9">
      <t>ニュウリョク</t>
    </rPh>
    <phoneticPr fontId="2"/>
  </si>
  <si>
    <t>「棚卸期首・期末」欄、「育成費用」欄に直接入力してください。</t>
    <rPh sb="6" eb="8">
      <t>キマツ</t>
    </rPh>
    <rPh sb="9" eb="10">
      <t>ラン</t>
    </rPh>
    <rPh sb="12" eb="14">
      <t>イクセイ</t>
    </rPh>
    <rPh sb="14" eb="16">
      <t>ヒヨウ</t>
    </rPh>
    <rPh sb="17" eb="18">
      <t>ラン</t>
    </rPh>
    <rPh sb="19" eb="21">
      <t>チョクセツ</t>
    </rPh>
    <rPh sb="21" eb="23">
      <t>ニュウリョク</t>
    </rPh>
    <phoneticPr fontId="2"/>
  </si>
  <si>
    <t>　行数が不足する場合は、同じ費目などをまとめて入力してください。</t>
    <rPh sb="1" eb="3">
      <t>ギョウスウ</t>
    </rPh>
    <rPh sb="4" eb="6">
      <t>フソク</t>
    </rPh>
    <rPh sb="8" eb="10">
      <t>バアイ</t>
    </rPh>
    <rPh sb="12" eb="13">
      <t>オナ</t>
    </rPh>
    <rPh sb="14" eb="16">
      <t>ヒモク</t>
    </rPh>
    <rPh sb="23" eb="25">
      <t>ニュウリョク</t>
    </rPh>
    <phoneticPr fontId="2"/>
  </si>
  <si>
    <t>「新しく作成した科目」に選択し直してください。</t>
    <rPh sb="12" eb="14">
      <t>センタク</t>
    </rPh>
    <rPh sb="15" eb="16">
      <t>ナオ</t>
    </rPh>
    <phoneticPr fontId="2"/>
  </si>
  <si>
    <t>　（雇人費の合計金額は計算シートの入力をもとに表示されます。）</t>
    <rPh sb="2" eb="3">
      <t>ヤト</t>
    </rPh>
    <rPh sb="3" eb="4">
      <t>ニン</t>
    </rPh>
    <rPh sb="4" eb="5">
      <t>ヒ</t>
    </rPh>
    <rPh sb="6" eb="8">
      <t>ゴウケイ</t>
    </rPh>
    <rPh sb="8" eb="10">
      <t>キンガク</t>
    </rPh>
    <rPh sb="11" eb="13">
      <t>ケイサン</t>
    </rPh>
    <rPh sb="17" eb="19">
      <t>ニュウリョク</t>
    </rPh>
    <rPh sb="23" eb="25">
      <t>ヒョウジ</t>
    </rPh>
    <phoneticPr fontId="2"/>
  </si>
  <si>
    <t>　雇人費・小作料・賃借料があれば該当欄に内訳を記入してください。</t>
    <rPh sb="1" eb="2">
      <t>ヤト</t>
    </rPh>
    <rPh sb="2" eb="3">
      <t>ニン</t>
    </rPh>
    <rPh sb="3" eb="4">
      <t>ヒ</t>
    </rPh>
    <rPh sb="5" eb="7">
      <t>コサク</t>
    </rPh>
    <rPh sb="7" eb="8">
      <t>リョウ</t>
    </rPh>
    <rPh sb="9" eb="12">
      <t>チンシャクリョウ</t>
    </rPh>
    <rPh sb="16" eb="18">
      <t>ガイトウ</t>
    </rPh>
    <rPh sb="18" eb="19">
      <t>ラン</t>
    </rPh>
    <rPh sb="20" eb="22">
      <t>ウチワケ</t>
    </rPh>
    <rPh sb="23" eb="25">
      <t>キニュウ</t>
    </rPh>
    <phoneticPr fontId="2"/>
  </si>
  <si>
    <t>　「摘要」欄に取引の内容、取引先などを入力してください。</t>
    <rPh sb="2" eb="4">
      <t>テキヨウ</t>
    </rPh>
    <rPh sb="5" eb="6">
      <t>ラン</t>
    </rPh>
    <rPh sb="7" eb="9">
      <t>トリヒキ</t>
    </rPh>
    <rPh sb="10" eb="12">
      <t>ナイヨウ</t>
    </rPh>
    <rPh sb="13" eb="16">
      <t>トリヒキサキ</t>
    </rPh>
    <rPh sb="19" eb="21">
      <t>ニュウリョク</t>
    </rPh>
    <phoneticPr fontId="2"/>
  </si>
  <si>
    <t>　「日付」の入力は、10月1日の場合「10/1」と入力してください。</t>
    <rPh sb="2" eb="4">
      <t>ヒヅケ</t>
    </rPh>
    <rPh sb="6" eb="8">
      <t>ニュウリョク</t>
    </rPh>
    <rPh sb="12" eb="13">
      <t>ガツ</t>
    </rPh>
    <rPh sb="14" eb="15">
      <t>ヒ</t>
    </rPh>
    <rPh sb="16" eb="18">
      <t>バアイ</t>
    </rPh>
    <rPh sb="25" eb="27">
      <t>ニュウリョク</t>
    </rPh>
    <phoneticPr fontId="2"/>
  </si>
  <si>
    <t>　「収入・支出の別」をリストから選択し、続いて「科目」をリストから選択してください。</t>
    <rPh sb="2" eb="4">
      <t>シュウニュウ</t>
    </rPh>
    <rPh sb="5" eb="7">
      <t>シシュツ</t>
    </rPh>
    <rPh sb="8" eb="9">
      <t>ベツ</t>
    </rPh>
    <rPh sb="16" eb="18">
      <t>センタク</t>
    </rPh>
    <rPh sb="20" eb="21">
      <t>ツヅ</t>
    </rPh>
    <rPh sb="24" eb="26">
      <t>カモク</t>
    </rPh>
    <rPh sb="33" eb="35">
      <t>センタク</t>
    </rPh>
    <phoneticPr fontId="2"/>
  </si>
  <si>
    <t>　農作物等の棚卸高については、計算シートの右側の「収入金額」表及び「経費」表の</t>
    <rPh sb="1" eb="4">
      <t>ノウサクモツ</t>
    </rPh>
    <rPh sb="4" eb="5">
      <t>トウ</t>
    </rPh>
    <rPh sb="6" eb="8">
      <t>タナオロシ</t>
    </rPh>
    <rPh sb="8" eb="9">
      <t>タカ</t>
    </rPh>
    <rPh sb="15" eb="17">
      <t>ケイサン</t>
    </rPh>
    <rPh sb="21" eb="23">
      <t>ミギガワ</t>
    </rPh>
    <rPh sb="25" eb="27">
      <t>シュウニュウ</t>
    </rPh>
    <rPh sb="27" eb="29">
      <t>キンガク</t>
    </rPh>
    <rPh sb="30" eb="31">
      <t>ヒョウ</t>
    </rPh>
    <rPh sb="31" eb="32">
      <t>オヨ</t>
    </rPh>
    <rPh sb="34" eb="36">
      <t>ケイヒ</t>
    </rPh>
    <rPh sb="37" eb="38">
      <t>ヒョウ</t>
    </rPh>
    <phoneticPr fontId="2"/>
  </si>
  <si>
    <t>　収支内訳書の経費に無い科目がある場合は「経費」欄（ヨ）～（ソ）へ適宜入力してください。</t>
    <rPh sb="1" eb="3">
      <t>シュウシ</t>
    </rPh>
    <rPh sb="3" eb="6">
      <t>ウチワケショ</t>
    </rPh>
    <rPh sb="7" eb="9">
      <t>ケイヒ</t>
    </rPh>
    <rPh sb="10" eb="11">
      <t>ナ</t>
    </rPh>
    <rPh sb="12" eb="14">
      <t>カモク</t>
    </rPh>
    <rPh sb="17" eb="19">
      <t>バアイ</t>
    </rPh>
    <rPh sb="21" eb="23">
      <t>ケイヒ</t>
    </rPh>
    <rPh sb="24" eb="25">
      <t>ラン</t>
    </rPh>
    <rPh sb="33" eb="35">
      <t>テキギ</t>
    </rPh>
    <rPh sb="35" eb="37">
      <t>ニュウリョク</t>
    </rPh>
    <phoneticPr fontId="2"/>
  </si>
  <si>
    <t>　「経費」欄（ヨ）～（ソ）の科目名を変更した時は、計算シートの「科目」（ヨ）～（ソ）を</t>
    <rPh sb="14" eb="17">
      <t>カモクメイ</t>
    </rPh>
    <rPh sb="18" eb="20">
      <t>ヘンコウ</t>
    </rPh>
    <rPh sb="22" eb="23">
      <t>トキ</t>
    </rPh>
    <rPh sb="25" eb="27">
      <t>ケイサン</t>
    </rPh>
    <rPh sb="32" eb="34">
      <t>カモク</t>
    </rPh>
    <phoneticPr fontId="2"/>
  </si>
  <si>
    <t>　入力した経費に家事費が含まれている場合は、経費科目別に家事費の金額を</t>
    <rPh sb="1" eb="3">
      <t>ニュウリョク</t>
    </rPh>
    <rPh sb="5" eb="7">
      <t>ケイヒ</t>
    </rPh>
    <rPh sb="8" eb="10">
      <t>カジ</t>
    </rPh>
    <rPh sb="10" eb="11">
      <t>ヒ</t>
    </rPh>
    <rPh sb="12" eb="13">
      <t>フク</t>
    </rPh>
    <rPh sb="18" eb="20">
      <t>バアイ</t>
    </rPh>
    <rPh sb="22" eb="24">
      <t>ケイヒ</t>
    </rPh>
    <rPh sb="24" eb="26">
      <t>カモク</t>
    </rPh>
    <rPh sb="26" eb="27">
      <t>ベツ</t>
    </rPh>
    <rPh sb="28" eb="30">
      <t>カジ</t>
    </rPh>
    <rPh sb="30" eb="31">
      <t>ヒ</t>
    </rPh>
    <rPh sb="32" eb="34">
      <t>キンガク</t>
    </rPh>
    <phoneticPr fontId="2"/>
  </si>
  <si>
    <t>マイナス入力してください。</t>
    <rPh sb="4" eb="6">
      <t>ニュウリョク</t>
    </rPh>
    <phoneticPr fontId="2"/>
  </si>
  <si>
    <t>　「収入金額の明細」欄の水稲、茶、麦、大豆、野菜、果実の販売金額、家事消費等の合計</t>
    <rPh sb="2" eb="4">
      <t>シュウニュウ</t>
    </rPh>
    <rPh sb="4" eb="6">
      <t>キンガク</t>
    </rPh>
    <rPh sb="7" eb="9">
      <t>メイサイ</t>
    </rPh>
    <rPh sb="10" eb="11">
      <t>ラン</t>
    </rPh>
    <rPh sb="12" eb="14">
      <t>スイトウ</t>
    </rPh>
    <rPh sb="15" eb="16">
      <t>チャ</t>
    </rPh>
    <rPh sb="17" eb="18">
      <t>ムギ</t>
    </rPh>
    <rPh sb="19" eb="21">
      <t>ダイズ</t>
    </rPh>
    <rPh sb="22" eb="24">
      <t>ヤサイ</t>
    </rPh>
    <rPh sb="25" eb="27">
      <t>カジツ</t>
    </rPh>
    <rPh sb="28" eb="30">
      <t>ハンバイ</t>
    </rPh>
    <rPh sb="30" eb="32">
      <t>キンガク</t>
    </rPh>
    <rPh sb="33" eb="35">
      <t>カジ</t>
    </rPh>
    <rPh sb="35" eb="38">
      <t>ショウヒトウ</t>
    </rPh>
    <rPh sb="39" eb="41">
      <t>ゴウケイ</t>
    </rPh>
    <phoneticPr fontId="2"/>
  </si>
  <si>
    <t>金額、棚卸金額、雑収入、育成費用の合計金額は、計算シートに入力することで自動で</t>
    <rPh sb="3" eb="5">
      <t>タナオロシ</t>
    </rPh>
    <rPh sb="5" eb="7">
      <t>キンガク</t>
    </rPh>
    <rPh sb="8" eb="11">
      <t>ザツシュウニュウ</t>
    </rPh>
    <rPh sb="12" eb="14">
      <t>イクセイ</t>
    </rPh>
    <rPh sb="14" eb="16">
      <t>ヒヨウ</t>
    </rPh>
    <rPh sb="17" eb="19">
      <t>ゴウケイ</t>
    </rPh>
    <rPh sb="19" eb="21">
      <t>キンガク</t>
    </rPh>
    <rPh sb="23" eb="25">
      <t>ケイサン</t>
    </rPh>
    <rPh sb="29" eb="31">
      <t>ニュウリョク</t>
    </rPh>
    <rPh sb="36" eb="38">
      <t>ジドウ</t>
    </rPh>
    <phoneticPr fontId="2"/>
  </si>
  <si>
    <t>表示されます。</t>
    <phoneticPr fontId="2"/>
  </si>
  <si>
    <t>　計算シートに入力した収入金額は、「収入金額の明細」欄においては全て田畑に転記され</t>
    <rPh sb="1" eb="3">
      <t>ケイサン</t>
    </rPh>
    <rPh sb="7" eb="9">
      <t>ニュウリョク</t>
    </rPh>
    <rPh sb="11" eb="13">
      <t>シュウニュウ</t>
    </rPh>
    <rPh sb="13" eb="15">
      <t>キンガク</t>
    </rPh>
    <rPh sb="18" eb="20">
      <t>シュウニュウ</t>
    </rPh>
    <rPh sb="20" eb="22">
      <t>キンガク</t>
    </rPh>
    <rPh sb="23" eb="25">
      <t>メイサイ</t>
    </rPh>
    <rPh sb="26" eb="27">
      <t>ラン</t>
    </rPh>
    <rPh sb="32" eb="33">
      <t>スベ</t>
    </rPh>
    <rPh sb="34" eb="36">
      <t>タハタ</t>
    </rPh>
    <rPh sb="37" eb="39">
      <t>テンキ</t>
    </rPh>
    <phoneticPr fontId="2"/>
  </si>
  <si>
    <t>未償却残高を計算します。</t>
    <rPh sb="0" eb="3">
      <t>ミショウキャク</t>
    </rPh>
    <rPh sb="3" eb="5">
      <t>ザンダカ</t>
    </rPh>
    <rPh sb="6" eb="8">
      <t>ケイサン</t>
    </rPh>
    <phoneticPr fontId="2"/>
  </si>
  <si>
    <t xml:space="preserve">   資産名、数量、取得年月、取得価格、耐用年数、事業専用割合を入力すると、減価償却費、</t>
    <rPh sb="7" eb="9">
      <t>スウリョウ</t>
    </rPh>
    <rPh sb="10" eb="12">
      <t>シュトク</t>
    </rPh>
    <rPh sb="12" eb="14">
      <t>ネンゲツ</t>
    </rPh>
    <rPh sb="15" eb="17">
      <t>シュトク</t>
    </rPh>
    <rPh sb="17" eb="19">
      <t>カカク</t>
    </rPh>
    <rPh sb="20" eb="22">
      <t>タイヨウ</t>
    </rPh>
    <rPh sb="22" eb="24">
      <t>ネンスウ</t>
    </rPh>
    <rPh sb="25" eb="27">
      <t>ジギョウ</t>
    </rPh>
    <rPh sb="27" eb="29">
      <t>センヨウ</t>
    </rPh>
    <rPh sb="29" eb="31">
      <t>ワリアイ</t>
    </rPh>
    <rPh sb="32" eb="34">
      <t>ニュウリョク</t>
    </rPh>
    <rPh sb="38" eb="40">
      <t>ゲンカ</t>
    </rPh>
    <rPh sb="40" eb="42">
      <t>ショウキャク</t>
    </rPh>
    <rPh sb="42" eb="43">
      <t>ヒ</t>
    </rPh>
    <phoneticPr fontId="2"/>
  </si>
  <si>
    <t>　購入価額が１０万円以上２０万円未満の資産については、一括償却資産として３年間で償却</t>
    <rPh sb="1" eb="3">
      <t>コウニュウ</t>
    </rPh>
    <rPh sb="3" eb="5">
      <t>カガク</t>
    </rPh>
    <rPh sb="8" eb="12">
      <t>マンエンイジョウ</t>
    </rPh>
    <rPh sb="14" eb="16">
      <t>マンエン</t>
    </rPh>
    <rPh sb="16" eb="18">
      <t>ミマン</t>
    </rPh>
    <rPh sb="19" eb="21">
      <t>シサン</t>
    </rPh>
    <rPh sb="27" eb="29">
      <t>イッカツ</t>
    </rPh>
    <rPh sb="29" eb="31">
      <t>ショウキャク</t>
    </rPh>
    <rPh sb="31" eb="33">
      <t>シサン</t>
    </rPh>
    <rPh sb="37" eb="39">
      <t>ネンカン</t>
    </rPh>
    <rPh sb="40" eb="42">
      <t>ショウキャク</t>
    </rPh>
    <phoneticPr fontId="2"/>
  </si>
  <si>
    <t>　減価償却資産の数が７つまでの場合は、収支内訳書（裏）に記載され、８つ以上ある場合は</t>
    <rPh sb="1" eb="3">
      <t>ゲンカ</t>
    </rPh>
    <rPh sb="3" eb="5">
      <t>ショウキャク</t>
    </rPh>
    <rPh sb="5" eb="7">
      <t>シサン</t>
    </rPh>
    <rPh sb="8" eb="9">
      <t>カズ</t>
    </rPh>
    <rPh sb="15" eb="17">
      <t>バアイ</t>
    </rPh>
    <rPh sb="19" eb="21">
      <t>シュウシ</t>
    </rPh>
    <rPh sb="21" eb="24">
      <t>ウチワケショ</t>
    </rPh>
    <rPh sb="25" eb="26">
      <t>ウラ</t>
    </rPh>
    <rPh sb="28" eb="30">
      <t>キサイ</t>
    </rPh>
    <rPh sb="35" eb="37">
      <t>イジョウ</t>
    </rPh>
    <rPh sb="39" eb="41">
      <t>バアイ</t>
    </rPh>
    <phoneticPr fontId="2"/>
  </si>
  <si>
    <t>お使いのプリンタで印刷しきれない場合（収支内訳書が２ページになってしまう場合など）は、</t>
    <rPh sb="1" eb="2">
      <t>ツカ</t>
    </rPh>
    <rPh sb="9" eb="11">
      <t>インサツ</t>
    </rPh>
    <rPh sb="16" eb="18">
      <t>バアイ</t>
    </rPh>
    <rPh sb="19" eb="21">
      <t>シュウシ</t>
    </rPh>
    <rPh sb="21" eb="24">
      <t>ウチワケショ</t>
    </rPh>
    <rPh sb="36" eb="38">
      <t>バアイ</t>
    </rPh>
    <phoneticPr fontId="2"/>
  </si>
  <si>
    <t>「ファイル」の「ページ設定」から拡大縮小印刷の設定を変更してください。</t>
    <rPh sb="11" eb="13">
      <t>セッテイ</t>
    </rPh>
    <rPh sb="16" eb="18">
      <t>カクダイ</t>
    </rPh>
    <rPh sb="18" eb="20">
      <t>シュクショウ</t>
    </rPh>
    <rPh sb="20" eb="22">
      <t>インサツ</t>
    </rPh>
    <rPh sb="23" eb="25">
      <t>セッテイ</t>
    </rPh>
    <rPh sb="26" eb="28">
      <t>ヘンコウ</t>
    </rPh>
    <phoneticPr fontId="2"/>
  </si>
  <si>
    <t>なりました。</t>
    <phoneticPr fontId="2"/>
  </si>
  <si>
    <t>　平成２０年度の税政改正により、農業用機械及び設備の耐用年数が全て７年に変更と</t>
    <rPh sb="1" eb="3">
      <t>ヘイセイ</t>
    </rPh>
    <rPh sb="5" eb="7">
      <t>ネンド</t>
    </rPh>
    <rPh sb="8" eb="10">
      <t>ゼイセイ</t>
    </rPh>
    <rPh sb="10" eb="12">
      <t>カイセイ</t>
    </rPh>
    <rPh sb="16" eb="19">
      <t>ノウギョウヨウ</t>
    </rPh>
    <rPh sb="19" eb="21">
      <t>キカイ</t>
    </rPh>
    <rPh sb="21" eb="22">
      <t>オヨ</t>
    </rPh>
    <rPh sb="23" eb="25">
      <t>セツビ</t>
    </rPh>
    <rPh sb="26" eb="28">
      <t>タイヨウ</t>
    </rPh>
    <rPh sb="28" eb="30">
      <t>ネンスウ</t>
    </rPh>
    <rPh sb="31" eb="32">
      <t>スベ</t>
    </rPh>
    <rPh sb="34" eb="35">
      <t>ネン</t>
    </rPh>
    <rPh sb="36" eb="38">
      <t>ヘンコウ</t>
    </rPh>
    <phoneticPr fontId="2"/>
  </si>
  <si>
    <t>　平成２０年１２月までに取得した資産については、必ず新旧両方の耐用年数を入力して</t>
    <rPh sb="1" eb="3">
      <t>ヘイセイ</t>
    </rPh>
    <rPh sb="5" eb="6">
      <t>ネン</t>
    </rPh>
    <rPh sb="8" eb="9">
      <t>ガツ</t>
    </rPh>
    <rPh sb="12" eb="14">
      <t>シュトク</t>
    </rPh>
    <rPh sb="16" eb="18">
      <t>シサン</t>
    </rPh>
    <rPh sb="24" eb="25">
      <t>カナラ</t>
    </rPh>
    <rPh sb="26" eb="27">
      <t>シン</t>
    </rPh>
    <rPh sb="27" eb="28">
      <t>キュウ</t>
    </rPh>
    <rPh sb="28" eb="30">
      <t>リョウホウ</t>
    </rPh>
    <rPh sb="31" eb="33">
      <t>タイヨウ</t>
    </rPh>
    <rPh sb="33" eb="35">
      <t>ネンスウ</t>
    </rPh>
    <rPh sb="36" eb="38">
      <t>ニュウリョク</t>
    </rPh>
    <phoneticPr fontId="2"/>
  </si>
  <si>
    <t>ください。</t>
    <phoneticPr fontId="2"/>
  </si>
  <si>
    <t>　営農組合等から配分された減価償却費は、計算シートから入力し、経費欄（ヨ）～（ソ）に</t>
    <rPh sb="1" eb="3">
      <t>エイノウ</t>
    </rPh>
    <rPh sb="3" eb="5">
      <t>クミアイ</t>
    </rPh>
    <rPh sb="5" eb="6">
      <t>トウ</t>
    </rPh>
    <rPh sb="8" eb="10">
      <t>ハイブン</t>
    </rPh>
    <rPh sb="13" eb="15">
      <t>ゲンカ</t>
    </rPh>
    <rPh sb="15" eb="17">
      <t>ショウキャク</t>
    </rPh>
    <rPh sb="17" eb="18">
      <t>ヒ</t>
    </rPh>
    <rPh sb="20" eb="22">
      <t>ケイサン</t>
    </rPh>
    <rPh sb="27" eb="29">
      <t>ニュウリョク</t>
    </rPh>
    <phoneticPr fontId="2"/>
  </si>
  <si>
    <t>「減価償却費（営農組合分）」等として記入してください。</t>
    <rPh sb="1" eb="3">
      <t>ゲンカ</t>
    </rPh>
    <rPh sb="3" eb="5">
      <t>ショウキャク</t>
    </rPh>
    <rPh sb="5" eb="6">
      <t>ヒ</t>
    </rPh>
    <rPh sb="7" eb="9">
      <t>エイノウ</t>
    </rPh>
    <rPh sb="9" eb="11">
      <t>クミアイ</t>
    </rPh>
    <rPh sb="11" eb="12">
      <t>ブン</t>
    </rPh>
    <rPh sb="14" eb="15">
      <t>トウ</t>
    </rPh>
    <rPh sb="18" eb="20">
      <t>キニュウ</t>
    </rPh>
    <phoneticPr fontId="2"/>
  </si>
  <si>
    <t>　　　　　 損失」等の表示が出ますが、計算に問題はありませんので「続行」してください。</t>
    <rPh sb="11" eb="13">
      <t>ヒョウジ</t>
    </rPh>
    <rPh sb="14" eb="15">
      <t>デ</t>
    </rPh>
    <rPh sb="19" eb="21">
      <t>ケイサン</t>
    </rPh>
    <rPh sb="22" eb="24">
      <t>モンダイ</t>
    </rPh>
    <rPh sb="33" eb="35">
      <t>ゾッコウ</t>
    </rPh>
    <phoneticPr fontId="2"/>
  </si>
  <si>
    <t xml:space="preserve">         ※Excel 2007 以降をお使いの場合、データ保存時の「互換性チェック」において「機能の重大な</t>
    <rPh sb="21" eb="23">
      <t>イコウ</t>
    </rPh>
    <rPh sb="25" eb="26">
      <t>ツカ</t>
    </rPh>
    <rPh sb="28" eb="30">
      <t>バアイ</t>
    </rPh>
    <rPh sb="34" eb="36">
      <t>ホゾン</t>
    </rPh>
    <rPh sb="36" eb="37">
      <t>ジ</t>
    </rPh>
    <rPh sb="39" eb="42">
      <t>ゴカンセイ</t>
    </rPh>
    <rPh sb="52" eb="54">
      <t>キノウ</t>
    </rPh>
    <rPh sb="55" eb="57">
      <t>ジュウダイ</t>
    </rPh>
    <phoneticPr fontId="2"/>
  </si>
  <si>
    <t xml:space="preserve">         この計算ソフトは、領収書や請求書などから取引金額などをそのまま入力することで</t>
    <rPh sb="11" eb="13">
      <t>ケイサン</t>
    </rPh>
    <rPh sb="18" eb="21">
      <t>リョウシュウショ</t>
    </rPh>
    <rPh sb="22" eb="25">
      <t>セイキュウショ</t>
    </rPh>
    <rPh sb="29" eb="31">
      <t>トリヒキ</t>
    </rPh>
    <rPh sb="31" eb="33">
      <t>キンガク</t>
    </rPh>
    <rPh sb="40" eb="42">
      <t>ニュウリョク</t>
    </rPh>
    <phoneticPr fontId="2"/>
  </si>
  <si>
    <t xml:space="preserve">      「収支内訳書」が作成できるようになっています。</t>
    <rPh sb="11" eb="12">
      <t>ショ</t>
    </rPh>
    <rPh sb="14" eb="16">
      <t>サクセイ</t>
    </rPh>
    <phoneticPr fontId="2"/>
  </si>
  <si>
    <t>ますので、特殊施設で計上する場合は手修正をお願いします。</t>
    <rPh sb="5" eb="7">
      <t>トクシュ</t>
    </rPh>
    <rPh sb="7" eb="9">
      <t>シセツ</t>
    </rPh>
    <rPh sb="10" eb="12">
      <t>ケイジョウ</t>
    </rPh>
    <rPh sb="14" eb="16">
      <t>バアイ</t>
    </rPh>
    <rPh sb="17" eb="18">
      <t>テ</t>
    </rPh>
    <rPh sb="18" eb="20">
      <t>シュウセイ</t>
    </rPh>
    <rPh sb="22" eb="23">
      <t>ネガ</t>
    </rPh>
    <phoneticPr fontId="2"/>
  </si>
  <si>
    <t>計算シートの左上もしくは右下の　　                                 をクリックして 「専従者控除シート」</t>
    <rPh sb="0" eb="2">
      <t>ケイサン</t>
    </rPh>
    <rPh sb="6" eb="8">
      <t>ヒダリウエ</t>
    </rPh>
    <rPh sb="12" eb="14">
      <t>ミギシタ</t>
    </rPh>
    <rPh sb="59" eb="62">
      <t>センジュウシャ</t>
    </rPh>
    <rPh sb="62" eb="64">
      <t>コウジョ</t>
    </rPh>
    <phoneticPr fontId="2"/>
  </si>
  <si>
    <t>　なお、事業専従者は、他の親族の配偶者控除・ 配偶者特別控除又は扶養控除の対象と</t>
    <rPh sb="4" eb="6">
      <t>ジギョウ</t>
    </rPh>
    <rPh sb="6" eb="9">
      <t>センジュウシャ</t>
    </rPh>
    <rPh sb="11" eb="12">
      <t>タ</t>
    </rPh>
    <rPh sb="13" eb="15">
      <t>シンゾク</t>
    </rPh>
    <rPh sb="16" eb="19">
      <t>ハイグウシャ</t>
    </rPh>
    <rPh sb="19" eb="21">
      <t>コウジョ</t>
    </rPh>
    <rPh sb="23" eb="26">
      <t>ハイグウシャ</t>
    </rPh>
    <rPh sb="26" eb="28">
      <t>トクベツ</t>
    </rPh>
    <rPh sb="28" eb="30">
      <t>コウジョ</t>
    </rPh>
    <rPh sb="30" eb="31">
      <t>マタ</t>
    </rPh>
    <rPh sb="32" eb="34">
      <t>フヨウ</t>
    </rPh>
    <rPh sb="34" eb="36">
      <t>コウジョ</t>
    </rPh>
    <rPh sb="37" eb="39">
      <t>タイショウ</t>
    </rPh>
    <phoneticPr fontId="2"/>
  </si>
  <si>
    <t>することができません。</t>
    <phoneticPr fontId="2"/>
  </si>
  <si>
    <t>　専従者の氏名等は「専従者控除シート」で入力してください。収支内訳書に転記されます。</t>
    <rPh sb="1" eb="4">
      <t>センジュウシャ</t>
    </rPh>
    <rPh sb="5" eb="6">
      <t>シ</t>
    </rPh>
    <rPh sb="6" eb="7">
      <t>メイ</t>
    </rPh>
    <rPh sb="7" eb="8">
      <t>トウ</t>
    </rPh>
    <rPh sb="10" eb="13">
      <t>センジュウシャ</t>
    </rPh>
    <rPh sb="13" eb="15">
      <t>コウジョ</t>
    </rPh>
    <rPh sb="20" eb="22">
      <t>ニュウリョク</t>
    </rPh>
    <rPh sb="29" eb="31">
      <t>シュウシ</t>
    </rPh>
    <rPh sb="31" eb="34">
      <t>ウチワケショ</t>
    </rPh>
    <rPh sb="35" eb="37">
      <t>テンキ</t>
    </rPh>
    <phoneticPr fontId="2"/>
  </si>
  <si>
    <t xml:space="preserve">   また、計算シート、収支内訳書は、写しを作成して、ご自分で５年間保管してください。</t>
    <rPh sb="6" eb="8">
      <t>ケイサン</t>
    </rPh>
    <rPh sb="12" eb="14">
      <t>シュウシ</t>
    </rPh>
    <rPh sb="14" eb="16">
      <t>ウチワケ</t>
    </rPh>
    <rPh sb="16" eb="17">
      <t>ショ</t>
    </rPh>
    <rPh sb="19" eb="20">
      <t>ウツ</t>
    </rPh>
    <rPh sb="22" eb="24">
      <t>サクセイ</t>
    </rPh>
    <rPh sb="28" eb="30">
      <t>ジブン</t>
    </rPh>
    <rPh sb="32" eb="34">
      <t>ネンカン</t>
    </rPh>
    <rPh sb="34" eb="36">
      <t>ホカン</t>
    </rPh>
    <phoneticPr fontId="2"/>
  </si>
  <si>
    <t>することが可能です。その場合、シートの一括償却欄の　　　　をクリックして「一括償却資産」を</t>
    <rPh sb="5" eb="7">
      <t>カノウ</t>
    </rPh>
    <rPh sb="12" eb="14">
      <t>バアイ</t>
    </rPh>
    <rPh sb="19" eb="21">
      <t>イッカツ</t>
    </rPh>
    <rPh sb="21" eb="23">
      <t>ショウキャク</t>
    </rPh>
    <rPh sb="23" eb="24">
      <t>ラン</t>
    </rPh>
    <rPh sb="37" eb="39">
      <t>イッカツ</t>
    </rPh>
    <rPh sb="39" eb="41">
      <t>ショウキャク</t>
    </rPh>
    <rPh sb="41" eb="43">
      <t>シサン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</si>
</sst>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5" formatCode="&quot;¥&quot;#,##0;&quot;¥&quot;\-#,##0"/>
    <numFmt numFmtId="176" formatCode="#,##0.000;[Red]\-#,##0.000"/>
    <numFmt numFmtId="177" formatCode="&quot;平成　&quot;##&quot;　年分　農業所得　計算シート&quot;"/>
    <numFmt numFmtId="178" formatCode="#,##0_);[Red]\(#,##0\)"/>
    <numFmt numFmtId="179" formatCode="#,##0_ "/>
    <numFmt numFmtId="180" formatCode="#,##0_ ;[Red]\-#,##0\ "/>
    <numFmt numFmtId="181" formatCode="0_ "/>
    <numFmt numFmtId="182" formatCode="0.000"/>
    <numFmt numFmtId="183" formatCode="#,###&quot;年&quot;"/>
    <numFmt numFmtId="184" formatCode="0.000_);[Red]\(0.000\)"/>
    <numFmt numFmtId="185" formatCode="#,##0.000_);[Red]\(#,##0.000\)"/>
    <numFmt numFmtId="186" formatCode="#,##0;[Red]#,##0"/>
    <numFmt numFmtId="187" formatCode="#,##0.0_ "/>
    <numFmt numFmtId="188" formatCode="#,###&quot; 歳)&quot;"/>
    <numFmt numFmtId="189" formatCode="#,##0.000_ "/>
    <numFmt numFmtId="190" formatCode="#,##0;&quot;△ &quot;#,##0"/>
    <numFmt numFmtId="191" formatCode="0.000_ "/>
    <numFmt numFmtId="192" formatCode="0."/>
    <numFmt numFmtId="193" formatCode="##&quot;月&quot;"/>
    <numFmt numFmtId="194" formatCode="##&quot;年&quot;"/>
    <numFmt numFmtId="195" formatCode="0.0_ "/>
    <numFmt numFmtId="196" formatCode="&quot;令和&quot;##&quot;年分&quot;"/>
    <numFmt numFmtId="197" formatCode="&quot;令和　&quot;##&quot;　年分　農業所得　計算シート&quot;"/>
  </numFmts>
  <fonts count="108"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6"/>
      <name val="ＭＳ Ｐゴシック"/>
      <family val="3"/>
      <charset val="128"/>
    </font>
    <font>
      <b/>
      <sz val="12"/>
      <name val="ＭＳ Ｐゴシック"/>
      <family val="3"/>
      <charset val="128"/>
    </font>
    <font>
      <sz val="18"/>
      <name val="ＭＳ Ｐゴシック"/>
      <family val="3"/>
      <charset val="128"/>
    </font>
    <font>
      <sz val="9"/>
      <color indexed="81"/>
      <name val="ＭＳ Ｐゴシック"/>
      <family val="3"/>
      <charset val="128"/>
    </font>
    <font>
      <sz val="11"/>
      <name val="ＭＳ Ｐ明朝"/>
      <family val="1"/>
      <charset val="128"/>
    </font>
    <font>
      <sz val="12"/>
      <name val="ＭＳ Ｐ明朝"/>
      <family val="1"/>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14"/>
      <name val="ＭＳ 明朝"/>
      <family val="1"/>
      <charset val="128"/>
    </font>
    <font>
      <b/>
      <sz val="14"/>
      <name val="ＭＳ 明朝"/>
      <family val="1"/>
      <charset val="128"/>
    </font>
    <font>
      <sz val="6"/>
      <name val="ＭＳ 明朝"/>
      <family val="1"/>
      <charset val="128"/>
    </font>
    <font>
      <sz val="9"/>
      <name val="ＭＳ Ｐゴシック"/>
      <family val="3"/>
      <charset val="128"/>
    </font>
    <font>
      <b/>
      <sz val="12"/>
      <name val="ＭＳ 明朝"/>
      <family val="1"/>
      <charset val="128"/>
    </font>
    <font>
      <b/>
      <sz val="10"/>
      <name val="ＭＳ Ｐゴシック"/>
      <family val="3"/>
      <charset val="128"/>
    </font>
    <font>
      <b/>
      <sz val="16"/>
      <name val="ＭＳ 明朝"/>
      <family val="1"/>
      <charset val="128"/>
    </font>
    <font>
      <sz val="8"/>
      <name val="ＭＳ Ｐゴシック"/>
      <family val="3"/>
      <charset val="128"/>
    </font>
    <font>
      <sz val="11"/>
      <name val="ＭＳ ゴシック"/>
      <family val="3"/>
      <charset val="128"/>
    </font>
    <font>
      <b/>
      <sz val="11"/>
      <name val="ＭＳ ゴシック"/>
      <family val="3"/>
      <charset val="128"/>
    </font>
    <font>
      <sz val="8"/>
      <name val="ＭＳ ゴシック"/>
      <family val="3"/>
      <charset val="128"/>
    </font>
    <font>
      <sz val="10"/>
      <name val="ＭＳ ゴシック"/>
      <family val="3"/>
      <charset val="128"/>
    </font>
    <font>
      <sz val="11"/>
      <name val="ＭＳ Ｐゴシック"/>
      <family val="3"/>
      <charset val="128"/>
    </font>
    <font>
      <b/>
      <sz val="8"/>
      <name val="ＭＳ Ｐゴシック"/>
      <family val="3"/>
      <charset val="128"/>
    </font>
    <font>
      <b/>
      <sz val="9"/>
      <name val="ＭＳ Ｐゴシック"/>
      <family val="3"/>
      <charset val="128"/>
    </font>
    <font>
      <sz val="7"/>
      <name val="ＭＳ 明朝"/>
      <family val="1"/>
      <charset val="128"/>
    </font>
    <font>
      <sz val="9"/>
      <color indexed="10"/>
      <name val="ＭＳ Ｐゴシック"/>
      <family val="3"/>
      <charset val="128"/>
    </font>
    <font>
      <sz val="5"/>
      <name val="ＭＳ 明朝"/>
      <family val="1"/>
      <charset val="128"/>
    </font>
    <font>
      <sz val="9"/>
      <name val="ＭＳ ゴシック"/>
      <family val="3"/>
      <charset val="128"/>
    </font>
    <font>
      <sz val="6.5"/>
      <name val="ＭＳ ゴシック"/>
      <family val="3"/>
      <charset val="128"/>
    </font>
    <font>
      <u/>
      <sz val="9"/>
      <name val="ＭＳ ゴシック"/>
      <family val="3"/>
      <charset val="128"/>
    </font>
    <font>
      <sz val="12"/>
      <color indexed="9"/>
      <name val="ＭＳ 明朝"/>
      <family val="1"/>
      <charset val="128"/>
    </font>
    <font>
      <sz val="11"/>
      <color indexed="9"/>
      <name val="ＭＳ Ｐゴシック"/>
      <family val="3"/>
      <charset val="128"/>
    </font>
    <font>
      <sz val="8"/>
      <name val="HGP明朝E"/>
      <family val="1"/>
      <charset val="128"/>
    </font>
    <font>
      <sz val="9"/>
      <color indexed="10"/>
      <name val="ＭＳ 明朝"/>
      <family val="1"/>
      <charset val="128"/>
    </font>
    <font>
      <sz val="9"/>
      <name val="HGP明朝E"/>
      <family val="1"/>
      <charset val="128"/>
    </font>
    <font>
      <sz val="20"/>
      <name val="ＭＳ 明朝"/>
      <family val="1"/>
      <charset val="128"/>
    </font>
    <font>
      <sz val="15"/>
      <name val="ＭＳ 明朝"/>
      <family val="1"/>
      <charset val="128"/>
    </font>
    <font>
      <sz val="15"/>
      <color indexed="14"/>
      <name val="ＭＳ 明朝"/>
      <family val="1"/>
      <charset val="128"/>
    </font>
    <font>
      <sz val="6"/>
      <color indexed="9"/>
      <name val="ＭＳ 明朝"/>
      <family val="1"/>
      <charset val="128"/>
    </font>
    <font>
      <sz val="8.5"/>
      <name val="ＭＳ 明朝"/>
      <family val="1"/>
      <charset val="128"/>
    </font>
    <font>
      <i/>
      <sz val="12"/>
      <name val="ＭＳ Ｐゴシック"/>
      <family val="3"/>
      <charset val="128"/>
    </font>
    <font>
      <sz val="10.5"/>
      <name val="ＭＳ 明朝"/>
      <family val="1"/>
      <charset val="128"/>
    </font>
    <font>
      <i/>
      <sz val="9"/>
      <name val="ＭＳ 明朝"/>
      <family val="1"/>
      <charset val="128"/>
    </font>
    <font>
      <sz val="8.5"/>
      <name val="ＭＳ Ｐゴシック"/>
      <family val="3"/>
      <charset val="128"/>
    </font>
    <font>
      <sz val="6.5"/>
      <name val="ＭＳ 明朝"/>
      <family val="1"/>
      <charset val="128"/>
    </font>
    <font>
      <i/>
      <sz val="10.5"/>
      <name val="ＭＳ Ｐゴシック"/>
      <family val="3"/>
      <charset val="128"/>
    </font>
    <font>
      <sz val="7.5"/>
      <name val="ＭＳ 明朝"/>
      <family val="1"/>
      <charset val="128"/>
    </font>
    <font>
      <i/>
      <sz val="9"/>
      <name val="ＭＳ Ｐゴシック"/>
      <family val="3"/>
      <charset val="128"/>
    </font>
    <font>
      <sz val="7.5"/>
      <color indexed="14"/>
      <name val="ＭＳ 明朝"/>
      <family val="1"/>
      <charset val="128"/>
    </font>
    <font>
      <i/>
      <sz val="8"/>
      <name val="ＭＳ Ｐゴシック"/>
      <family val="3"/>
      <charset val="128"/>
    </font>
    <font>
      <sz val="4.5"/>
      <name val="ＭＳ 明朝"/>
      <family val="1"/>
      <charset val="128"/>
    </font>
    <font>
      <sz val="6"/>
      <color indexed="14"/>
      <name val="ＭＳ 明朝"/>
      <family val="1"/>
      <charset val="128"/>
    </font>
    <font>
      <i/>
      <sz val="7"/>
      <name val="ＭＳ Ｐゴシック"/>
      <family val="3"/>
      <charset val="128"/>
    </font>
    <font>
      <sz val="9"/>
      <name val="HGS創英角ｺﾞｼｯｸUB"/>
      <family val="3"/>
      <charset val="128"/>
    </font>
    <font>
      <sz val="10.5"/>
      <name val="ＭＳ Ｐゴシック"/>
      <family val="3"/>
      <charset val="128"/>
    </font>
    <font>
      <sz val="5.5"/>
      <name val="ＭＳ 明朝"/>
      <family val="1"/>
      <charset val="128"/>
    </font>
    <font>
      <sz val="5.5"/>
      <name val="ＭＳ Ｐゴシック"/>
      <family val="3"/>
      <charset val="128"/>
    </font>
    <font>
      <sz val="20"/>
      <name val="ＭＳ Ｐゴシック"/>
      <family val="3"/>
      <charset val="128"/>
    </font>
    <font>
      <sz val="8.5"/>
      <color indexed="9"/>
      <name val="ＭＳ 明朝"/>
      <family val="1"/>
      <charset val="128"/>
    </font>
    <font>
      <sz val="8.6"/>
      <name val="ＭＳ 明朝"/>
      <family val="1"/>
      <charset val="128"/>
    </font>
    <font>
      <i/>
      <sz val="6"/>
      <name val="ＭＳ Ｐゴシック"/>
      <family val="3"/>
      <charset val="128"/>
    </font>
    <font>
      <sz val="6.5"/>
      <name val="ＭＳ Ｐゴシック"/>
      <family val="3"/>
      <charset val="128"/>
    </font>
    <font>
      <sz val="11"/>
      <color indexed="10"/>
      <name val="ＭＳ Ｐゴシック"/>
      <family val="3"/>
      <charset val="128"/>
    </font>
    <font>
      <b/>
      <sz val="9"/>
      <color indexed="81"/>
      <name val="ＭＳ Ｐゴシック"/>
      <family val="3"/>
      <charset val="128"/>
    </font>
    <font>
      <sz val="10"/>
      <name val="ＭＳ Ｐ明朝"/>
      <family val="1"/>
      <charset val="128"/>
    </font>
    <font>
      <sz val="24"/>
      <color indexed="9"/>
      <name val="ＭＳ Ｐゴシック"/>
      <family val="3"/>
      <charset val="128"/>
    </font>
    <font>
      <sz val="24"/>
      <name val="ＭＳ Ｐゴシック"/>
      <family val="3"/>
      <charset val="128"/>
    </font>
    <font>
      <sz val="24"/>
      <name val="ＭＳ Ｐ明朝"/>
      <family val="1"/>
      <charset val="128"/>
    </font>
    <font>
      <sz val="8"/>
      <name val="ＭＳ Ｐ明朝"/>
      <family val="1"/>
      <charset val="128"/>
    </font>
    <font>
      <sz val="6"/>
      <name val="ＭＳ Ｐ明朝"/>
      <family val="1"/>
      <charset val="128"/>
    </font>
    <font>
      <sz val="7"/>
      <name val="ＭＳ Ｐ明朝"/>
      <family val="1"/>
      <charset val="128"/>
    </font>
    <font>
      <sz val="12"/>
      <color indexed="10"/>
      <name val="ＭＳ Ｐゴシック"/>
      <family val="3"/>
      <charset val="128"/>
    </font>
    <font>
      <b/>
      <sz val="16"/>
      <name val="ＭＳ Ｐゴシック"/>
      <family val="3"/>
      <charset val="128"/>
    </font>
    <font>
      <sz val="9"/>
      <color indexed="9"/>
      <name val="ＭＳ 明朝"/>
      <family val="1"/>
      <charset val="128"/>
    </font>
    <font>
      <sz val="8"/>
      <color indexed="10"/>
      <name val="ＭＳ Ｐゴシック"/>
      <family val="3"/>
      <charset val="128"/>
    </font>
    <font>
      <b/>
      <sz val="24"/>
      <color indexed="10"/>
      <name val="ＭＳ Ｐゴシック"/>
      <family val="3"/>
      <charset val="128"/>
    </font>
    <font>
      <sz val="11"/>
      <color indexed="9"/>
      <name val="ＭＳ Ｐゴシック"/>
      <family val="3"/>
      <charset val="128"/>
    </font>
    <font>
      <sz val="11"/>
      <color indexed="10"/>
      <name val="ＭＳ 明朝"/>
      <family val="1"/>
      <charset val="128"/>
    </font>
    <font>
      <sz val="11"/>
      <color indexed="9"/>
      <name val="ＭＳ Ｐゴシック"/>
      <family val="3"/>
      <charset val="128"/>
    </font>
    <font>
      <sz val="9"/>
      <color indexed="9"/>
      <name val="ＭＳ 明朝"/>
      <family val="1"/>
      <charset val="128"/>
    </font>
    <font>
      <sz val="9"/>
      <color indexed="10"/>
      <name val="ＭＳ 明朝"/>
      <family val="1"/>
      <charset val="128"/>
    </font>
    <font>
      <sz val="14"/>
      <name val="HG丸ｺﾞｼｯｸM-PRO"/>
      <family val="3"/>
      <charset val="128"/>
    </font>
    <font>
      <sz val="9"/>
      <color indexed="9"/>
      <name val="ＭＳ 明朝"/>
      <family val="1"/>
      <charset val="128"/>
    </font>
    <font>
      <b/>
      <sz val="9"/>
      <name val="ＭＳ Ｐゴシック"/>
      <family val="3"/>
      <charset val="128"/>
    </font>
    <font>
      <sz val="9"/>
      <color indexed="22"/>
      <name val="ＭＳ 明朝"/>
      <family val="1"/>
      <charset val="128"/>
    </font>
    <font>
      <sz val="9"/>
      <color indexed="9"/>
      <name val="ＭＳ 明朝"/>
      <family val="1"/>
      <charset val="128"/>
    </font>
    <font>
      <b/>
      <sz val="11"/>
      <color indexed="10"/>
      <name val="ＭＳ Ｐゴシック"/>
      <family val="3"/>
      <charset val="128"/>
    </font>
    <font>
      <sz val="9"/>
      <color indexed="9"/>
      <name val="ＭＳ 明朝"/>
      <family val="1"/>
      <charset val="128"/>
    </font>
    <font>
      <b/>
      <sz val="12"/>
      <color indexed="10"/>
      <name val="ＭＳ Ｐゴシック"/>
      <family val="3"/>
      <charset val="128"/>
    </font>
    <font>
      <b/>
      <sz val="12"/>
      <name val="ＭＳ ゴシック"/>
      <family val="3"/>
      <charset val="128"/>
    </font>
    <font>
      <u/>
      <sz val="11"/>
      <name val="ＭＳ 明朝"/>
      <family val="1"/>
      <charset val="128"/>
    </font>
    <font>
      <sz val="24"/>
      <name val="HG創英角ｺﾞｼｯｸUB"/>
      <family val="3"/>
      <charset val="128"/>
    </font>
    <font>
      <b/>
      <sz val="22"/>
      <name val="ＭＳ Ｐゴシック"/>
      <family val="3"/>
      <charset val="128"/>
    </font>
    <font>
      <sz val="12"/>
      <color rgb="FFFF0000"/>
      <name val="ＭＳ Ｐゴシック"/>
      <family val="3"/>
      <charset val="128"/>
    </font>
    <font>
      <b/>
      <sz val="11"/>
      <color rgb="FF000000"/>
      <name val="ＭＳ Ｐゴシック"/>
      <family val="3"/>
      <charset val="128"/>
    </font>
    <font>
      <b/>
      <sz val="14"/>
      <color rgb="FFFF0000"/>
      <name val="ＭＳ Ｐゴシック"/>
      <family val="3"/>
      <charset val="128"/>
    </font>
    <font>
      <b/>
      <sz val="14"/>
      <color rgb="FF000000"/>
      <name val="ＭＳ Ｐゴシック"/>
      <family val="3"/>
      <charset val="128"/>
    </font>
    <font>
      <b/>
      <sz val="14"/>
      <color rgb="FFFF6600"/>
      <name val="ＭＳ Ｐゴシック"/>
      <family val="3"/>
      <charset val="128"/>
    </font>
    <font>
      <b/>
      <sz val="14"/>
      <color rgb="FFFF00FF"/>
      <name val="ＭＳ Ｐゴシック"/>
      <family val="3"/>
      <charset val="128"/>
    </font>
  </fonts>
  <fills count="30">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47"/>
        <bgColor indexed="64"/>
      </patternFill>
    </fill>
    <fill>
      <patternFill patternType="solid">
        <fgColor indexed="57"/>
        <bgColor indexed="64"/>
      </patternFill>
    </fill>
    <fill>
      <patternFill patternType="solid">
        <fgColor indexed="52"/>
        <bgColor indexed="64"/>
      </patternFill>
    </fill>
    <fill>
      <patternFill patternType="solid">
        <fgColor indexed="53"/>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26"/>
        <bgColor indexed="64"/>
      </patternFill>
    </fill>
    <fill>
      <patternFill patternType="solid">
        <fgColor indexed="26"/>
        <bgColor indexed="51"/>
      </patternFill>
    </fill>
    <fill>
      <patternFill patternType="solid">
        <fgColor indexed="41"/>
        <bgColor indexed="64"/>
      </patternFill>
    </fill>
    <fill>
      <patternFill patternType="solid">
        <fgColor indexed="13"/>
        <bgColor indexed="64"/>
      </patternFill>
    </fill>
    <fill>
      <patternFill patternType="solid">
        <fgColor indexed="9"/>
        <bgColor indexed="9"/>
      </patternFill>
    </fill>
    <fill>
      <patternFill patternType="solid">
        <fgColor indexed="15"/>
        <bgColor indexed="64"/>
      </patternFill>
    </fill>
    <fill>
      <patternFill patternType="solid">
        <fgColor indexed="51"/>
        <bgColor indexed="64"/>
      </patternFill>
    </fill>
    <fill>
      <patternFill patternType="solid">
        <fgColor indexed="23"/>
        <bgColor indexed="64"/>
      </patternFill>
    </fill>
    <fill>
      <patternFill patternType="solid">
        <fgColor indexed="17"/>
        <bgColor indexed="64"/>
      </patternFill>
    </fill>
    <fill>
      <patternFill patternType="solid">
        <fgColor indexed="45"/>
        <bgColor indexed="64"/>
      </patternFill>
    </fill>
    <fill>
      <patternFill patternType="solid">
        <fgColor indexed="27"/>
        <bgColor indexed="64"/>
      </patternFill>
    </fill>
    <fill>
      <patternFill patternType="solid">
        <fgColor indexed="44"/>
        <bgColor indexed="64"/>
      </patternFill>
    </fill>
    <fill>
      <patternFill patternType="solid">
        <fgColor indexed="46"/>
        <bgColor indexed="64"/>
      </patternFill>
    </fill>
    <fill>
      <patternFill patternType="solid">
        <fgColor indexed="22"/>
        <bgColor indexed="64"/>
      </patternFill>
    </fill>
    <fill>
      <patternFill patternType="solid">
        <fgColor indexed="40"/>
        <bgColor indexed="64"/>
      </patternFill>
    </fill>
    <fill>
      <patternFill patternType="solid">
        <fgColor indexed="14"/>
        <bgColor indexed="64"/>
      </patternFill>
    </fill>
    <fill>
      <patternFill patternType="solid">
        <fgColor theme="6" tint="0.79998168889431442"/>
        <bgColor indexed="64"/>
      </patternFill>
    </fill>
    <fill>
      <patternFill patternType="solid">
        <fgColor theme="6" tint="0.79998168889431442"/>
        <bgColor indexed="9"/>
      </patternFill>
    </fill>
    <fill>
      <patternFill patternType="solid">
        <fgColor theme="0"/>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style="thin">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left/>
      <right style="hair">
        <color indexed="64"/>
      </right>
      <top/>
      <bottom/>
      <diagonal/>
    </border>
    <border>
      <left/>
      <right style="hair">
        <color indexed="53"/>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53"/>
      </right>
      <top/>
      <bottom/>
      <diagonal/>
    </border>
    <border>
      <left style="hair">
        <color indexed="53"/>
      </left>
      <right style="hair">
        <color indexed="64"/>
      </right>
      <top/>
      <bottom/>
      <diagonal/>
    </border>
    <border>
      <left style="hair">
        <color indexed="53"/>
      </left>
      <right style="thin">
        <color indexed="64"/>
      </right>
      <top/>
      <bottom/>
      <diagonal/>
    </border>
    <border>
      <left style="hair">
        <color indexed="53"/>
      </left>
      <right style="hair">
        <color indexed="53"/>
      </right>
      <top/>
      <bottom/>
      <diagonal/>
    </border>
    <border>
      <left style="thin">
        <color indexed="64"/>
      </left>
      <right/>
      <top style="thin">
        <color indexed="64"/>
      </top>
      <bottom style="dashed">
        <color indexed="22"/>
      </bottom>
      <diagonal/>
    </border>
    <border>
      <left/>
      <right/>
      <top style="thin">
        <color indexed="64"/>
      </top>
      <bottom style="dashed">
        <color indexed="22"/>
      </bottom>
      <diagonal/>
    </border>
    <border>
      <left/>
      <right style="thin">
        <color indexed="64"/>
      </right>
      <top style="thin">
        <color indexed="64"/>
      </top>
      <bottom style="dashed">
        <color indexed="22"/>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double">
        <color indexed="12"/>
      </left>
      <right style="double">
        <color indexed="12"/>
      </right>
      <top style="double">
        <color indexed="12"/>
      </top>
      <bottom style="thin">
        <color indexed="12"/>
      </bottom>
      <diagonal/>
    </border>
    <border>
      <left style="double">
        <color indexed="12"/>
      </left>
      <right style="double">
        <color indexed="12"/>
      </right>
      <top style="thin">
        <color indexed="12"/>
      </top>
      <bottom style="thin">
        <color indexed="12"/>
      </bottom>
      <diagonal/>
    </border>
    <border>
      <left style="double">
        <color indexed="12"/>
      </left>
      <right style="double">
        <color indexed="12"/>
      </right>
      <top style="thin">
        <color indexed="12"/>
      </top>
      <bottom style="double">
        <color indexed="12"/>
      </bottom>
      <diagonal/>
    </border>
    <border>
      <left style="thin">
        <color indexed="64"/>
      </left>
      <right/>
      <top style="double">
        <color indexed="64"/>
      </top>
      <bottom style="thin">
        <color indexed="64"/>
      </bottom>
      <diagonal/>
    </border>
    <border>
      <left style="double">
        <color indexed="12"/>
      </left>
      <right/>
      <top style="double">
        <color indexed="12"/>
      </top>
      <bottom style="double">
        <color indexed="12"/>
      </bottom>
      <diagonal/>
    </border>
    <border>
      <left/>
      <right style="double">
        <color indexed="12"/>
      </right>
      <top style="double">
        <color indexed="12"/>
      </top>
      <bottom style="double">
        <color indexed="12"/>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53"/>
      </left>
      <right style="hair">
        <color indexed="53"/>
      </right>
      <top style="hair">
        <color indexed="53"/>
      </top>
      <bottom/>
      <diagonal/>
    </border>
    <border>
      <left style="hair">
        <color indexed="53"/>
      </left>
      <right style="hair">
        <color indexed="53"/>
      </right>
      <top/>
      <bottom style="hair">
        <color indexed="53"/>
      </bottom>
      <diagonal/>
    </border>
    <border>
      <left style="hair">
        <color indexed="53"/>
      </left>
      <right/>
      <top style="hair">
        <color indexed="53"/>
      </top>
      <bottom/>
      <diagonal/>
    </border>
    <border>
      <left/>
      <right style="hair">
        <color indexed="53"/>
      </right>
      <top style="hair">
        <color indexed="53"/>
      </top>
      <bottom/>
      <diagonal/>
    </border>
    <border>
      <left style="hair">
        <color indexed="53"/>
      </left>
      <right/>
      <top/>
      <bottom/>
      <diagonal/>
    </border>
    <border>
      <left style="hair">
        <color indexed="53"/>
      </left>
      <right/>
      <top/>
      <bottom style="hair">
        <color indexed="53"/>
      </bottom>
      <diagonal/>
    </border>
    <border>
      <left/>
      <right style="hair">
        <color indexed="53"/>
      </right>
      <top/>
      <bottom style="hair">
        <color indexed="53"/>
      </bottom>
      <diagonal/>
    </border>
    <border>
      <left style="hair">
        <color indexed="52"/>
      </left>
      <right/>
      <top style="hair">
        <color indexed="52"/>
      </top>
      <bottom/>
      <diagonal/>
    </border>
    <border>
      <left/>
      <right style="hair">
        <color indexed="52"/>
      </right>
      <top style="hair">
        <color indexed="52"/>
      </top>
      <bottom/>
      <diagonal/>
    </border>
    <border>
      <left style="hair">
        <color indexed="52"/>
      </left>
      <right/>
      <top/>
      <bottom/>
      <diagonal/>
    </border>
    <border>
      <left/>
      <right style="hair">
        <color indexed="52"/>
      </right>
      <top/>
      <bottom/>
      <diagonal/>
    </border>
    <border>
      <left style="hair">
        <color indexed="52"/>
      </left>
      <right/>
      <top/>
      <bottom style="hair">
        <color indexed="52"/>
      </bottom>
      <diagonal/>
    </border>
    <border>
      <left/>
      <right style="hair">
        <color indexed="52"/>
      </right>
      <top/>
      <bottom style="hair">
        <color indexed="52"/>
      </bottom>
      <diagonal/>
    </border>
    <border>
      <left style="hair">
        <color indexed="52"/>
      </left>
      <right style="hair">
        <color indexed="52"/>
      </right>
      <top style="hair">
        <color indexed="52"/>
      </top>
      <bottom/>
      <diagonal/>
    </border>
    <border>
      <left style="hair">
        <color indexed="52"/>
      </left>
      <right style="hair">
        <color indexed="52"/>
      </right>
      <top/>
      <bottom/>
      <diagonal/>
    </border>
    <border>
      <left style="hair">
        <color indexed="52"/>
      </left>
      <right style="hair">
        <color indexed="52"/>
      </right>
      <top/>
      <bottom style="hair">
        <color indexed="52"/>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thin">
        <color indexed="64"/>
      </left>
      <right style="hair">
        <color indexed="64"/>
      </right>
      <top/>
      <bottom/>
      <diagonal/>
    </border>
    <border>
      <left/>
      <right style="hair">
        <color indexed="64"/>
      </right>
      <top style="hair">
        <color indexed="64"/>
      </top>
      <bottom style="hair">
        <color indexed="64"/>
      </bottom>
      <diagonal/>
    </border>
    <border>
      <left/>
      <right/>
      <top style="hair">
        <color indexed="53"/>
      </top>
      <bottom/>
      <diagonal/>
    </border>
    <border>
      <left/>
      <right/>
      <top/>
      <bottom style="hair">
        <color indexed="53"/>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hair">
        <color indexed="64"/>
      </left>
      <right style="hair">
        <color indexed="64"/>
      </right>
      <top style="hair">
        <color indexed="64"/>
      </top>
      <bottom/>
      <diagonal style="hair">
        <color indexed="64"/>
      </diagonal>
    </border>
    <border diagonalUp="1">
      <left style="hair">
        <color indexed="64"/>
      </left>
      <right style="hair">
        <color indexed="64"/>
      </right>
      <top/>
      <bottom/>
      <diagonal style="hair">
        <color indexed="64"/>
      </diagonal>
    </border>
    <border diagonalUp="1">
      <left style="hair">
        <color indexed="64"/>
      </left>
      <right style="hair">
        <color indexed="64"/>
      </right>
      <top/>
      <bottom style="hair">
        <color indexed="64"/>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diagonal/>
    </border>
    <border>
      <left style="double">
        <color indexed="64"/>
      </left>
      <right style="thin">
        <color indexed="64"/>
      </right>
      <top/>
      <bottom style="thin">
        <color indexed="64"/>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dashed">
        <color indexed="22"/>
      </top>
      <bottom style="thin">
        <color indexed="64"/>
      </bottom>
      <diagonal/>
    </border>
    <border>
      <left style="thin">
        <color indexed="64"/>
      </left>
      <right style="thin">
        <color indexed="64"/>
      </right>
      <top style="dashed">
        <color indexed="22"/>
      </top>
      <bottom style="dashed">
        <color indexed="22"/>
      </bottom>
      <diagonal/>
    </border>
    <border>
      <left style="thin">
        <color indexed="22"/>
      </left>
      <right/>
      <top style="dashed">
        <color indexed="22"/>
      </top>
      <bottom style="dashed">
        <color indexed="22"/>
      </bottom>
      <diagonal/>
    </border>
    <border>
      <left/>
      <right style="thin">
        <color indexed="64"/>
      </right>
      <top style="dashed">
        <color indexed="22"/>
      </top>
      <bottom style="dashed">
        <color indexed="22"/>
      </bottom>
      <diagonal/>
    </border>
    <border>
      <left style="thin">
        <color indexed="64"/>
      </left>
      <right/>
      <top style="dotted">
        <color indexed="22"/>
      </top>
      <bottom style="dotted">
        <color indexed="22"/>
      </bottom>
      <diagonal/>
    </border>
    <border>
      <left/>
      <right/>
      <top style="dotted">
        <color indexed="22"/>
      </top>
      <bottom style="dotted">
        <color indexed="22"/>
      </bottom>
      <diagonal/>
    </border>
    <border>
      <left/>
      <right style="thin">
        <color indexed="22"/>
      </right>
      <top style="dotted">
        <color indexed="22"/>
      </top>
      <bottom style="dotted">
        <color indexed="22"/>
      </bottom>
      <diagonal/>
    </border>
    <border>
      <left/>
      <right/>
      <top style="dashed">
        <color indexed="22"/>
      </top>
      <bottom style="dashed">
        <color indexed="22"/>
      </bottom>
      <diagonal/>
    </border>
    <border>
      <left style="thin">
        <color indexed="64"/>
      </left>
      <right/>
      <top style="dotted">
        <color indexed="22"/>
      </top>
      <bottom style="thin">
        <color indexed="64"/>
      </bottom>
      <diagonal/>
    </border>
    <border>
      <left/>
      <right/>
      <top style="dotted">
        <color indexed="22"/>
      </top>
      <bottom style="thin">
        <color indexed="64"/>
      </bottom>
      <diagonal/>
    </border>
    <border>
      <left/>
      <right style="thin">
        <color indexed="22"/>
      </right>
      <top style="dotted">
        <color indexed="22"/>
      </top>
      <bottom style="thin">
        <color indexed="64"/>
      </bottom>
      <diagonal/>
    </border>
    <border>
      <left style="thin">
        <color indexed="22"/>
      </left>
      <right/>
      <top style="dashed">
        <color indexed="22"/>
      </top>
      <bottom style="thin">
        <color indexed="64"/>
      </bottom>
      <diagonal/>
    </border>
    <border>
      <left/>
      <right/>
      <top style="dashed">
        <color indexed="22"/>
      </top>
      <bottom style="thin">
        <color indexed="64"/>
      </bottom>
      <diagonal/>
    </border>
    <border>
      <left/>
      <right style="thin">
        <color indexed="64"/>
      </right>
      <top style="dashed">
        <color indexed="22"/>
      </top>
      <bottom style="thin">
        <color indexed="64"/>
      </bottom>
      <diagonal/>
    </border>
    <border>
      <left style="thin">
        <color indexed="64"/>
      </left>
      <right style="thin">
        <color indexed="22"/>
      </right>
      <top style="dashed">
        <color indexed="22"/>
      </top>
      <bottom style="dashed">
        <color indexed="22"/>
      </bottom>
      <diagonal/>
    </border>
    <border>
      <left style="thin">
        <color indexed="22"/>
      </left>
      <right style="thin">
        <color indexed="22"/>
      </right>
      <top style="dashed">
        <color indexed="22"/>
      </top>
      <bottom style="dashed">
        <color indexed="22"/>
      </bottom>
      <diagonal/>
    </border>
    <border>
      <left style="thin">
        <color indexed="64"/>
      </left>
      <right style="thin">
        <color indexed="22"/>
      </right>
      <top style="dashed">
        <color indexed="22"/>
      </top>
      <bottom style="dotted">
        <color indexed="22"/>
      </bottom>
      <diagonal/>
    </border>
    <border>
      <left style="thin">
        <color indexed="22"/>
      </left>
      <right style="thin">
        <color indexed="22"/>
      </right>
      <top style="dashed">
        <color indexed="22"/>
      </top>
      <bottom style="dotted">
        <color indexed="22"/>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ashed">
        <color indexed="22"/>
      </top>
      <bottom style="thin">
        <color indexed="64"/>
      </bottom>
      <diagonal/>
    </border>
    <border>
      <left style="thin">
        <color indexed="22"/>
      </left>
      <right/>
      <top style="thin">
        <color indexed="64"/>
      </top>
      <bottom style="dashed">
        <color indexed="22"/>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ashed">
        <color indexed="22"/>
      </bottom>
      <diagonal/>
    </border>
    <border>
      <left style="thin">
        <color indexed="64"/>
      </left>
      <right/>
      <top style="dashed">
        <color indexed="22"/>
      </top>
      <bottom style="dashed">
        <color indexed="22"/>
      </bottom>
      <diagonal/>
    </border>
    <border>
      <left/>
      <right style="thin">
        <color indexed="22"/>
      </right>
      <top style="thin">
        <color indexed="64"/>
      </top>
      <bottom style="dashed">
        <color indexed="22"/>
      </bottom>
      <diagonal/>
    </border>
    <border>
      <left/>
      <right style="thin">
        <color indexed="22"/>
      </right>
      <top style="dashed">
        <color indexed="22"/>
      </top>
      <bottom style="dashed">
        <color indexed="22"/>
      </bottom>
      <diagonal/>
    </border>
    <border>
      <left style="thin">
        <color indexed="64"/>
      </left>
      <right style="thin">
        <color indexed="64"/>
      </right>
      <top style="thin">
        <color indexed="64"/>
      </top>
      <bottom style="dashed">
        <color indexed="22"/>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2453">
    <xf numFmtId="0" fontId="0" fillId="0" borderId="0" xfId="0"/>
    <xf numFmtId="0" fontId="0" fillId="0" borderId="0" xfId="0" applyBorder="1" applyAlignment="1">
      <alignment horizontal="center" vertic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horizontal="center"/>
    </xf>
    <xf numFmtId="0" fontId="5" fillId="0" borderId="0" xfId="0" applyFont="1"/>
    <xf numFmtId="0" fontId="5" fillId="0" borderId="0" xfId="0" applyFont="1" applyAlignment="1">
      <alignment horizontal="center"/>
    </xf>
    <xf numFmtId="0" fontId="3" fillId="0" borderId="1" xfId="0" applyFont="1" applyBorder="1" applyAlignment="1">
      <alignment horizontal="center" vertical="center"/>
    </xf>
    <xf numFmtId="0" fontId="5" fillId="0" borderId="0" xfId="0" applyFont="1" applyBorder="1" applyAlignment="1">
      <alignment horizontal="center" vertical="center"/>
    </xf>
    <xf numFmtId="38" fontId="6" fillId="0" borderId="0" xfId="2" applyFont="1" applyBorder="1" applyAlignment="1">
      <alignment horizontal="right" vertical="center"/>
    </xf>
    <xf numFmtId="38" fontId="6" fillId="0" borderId="0" xfId="2" applyFont="1" applyBorder="1" applyAlignment="1">
      <alignment horizontal="center" vertical="center"/>
    </xf>
    <xf numFmtId="0" fontId="0" fillId="0" borderId="0" xfId="0" applyBorder="1" applyAlignment="1">
      <alignment horizontal="right" vertical="center"/>
    </xf>
    <xf numFmtId="0" fontId="5" fillId="0" borderId="0" xfId="0" applyFont="1" applyFill="1" applyBorder="1" applyAlignment="1">
      <alignment horizontal="center" vertical="center"/>
    </xf>
    <xf numFmtId="38" fontId="8" fillId="0" borderId="0" xfId="0" applyNumberFormat="1" applyFont="1" applyFill="1" applyBorder="1" applyAlignment="1">
      <alignment horizontal="right" vertical="center"/>
    </xf>
    <xf numFmtId="0" fontId="0" fillId="0" borderId="0" xfId="0" applyFill="1" applyBorder="1" applyAlignment="1">
      <alignment horizontal="center" vertical="center"/>
    </xf>
    <xf numFmtId="0" fontId="0" fillId="0" borderId="0" xfId="0" applyProtection="1"/>
    <xf numFmtId="0" fontId="0" fillId="0" borderId="0" xfId="0" applyAlignment="1">
      <alignment shrinkToFit="1"/>
    </xf>
    <xf numFmtId="0" fontId="0" fillId="0" borderId="0" xfId="0" applyBorder="1" applyAlignment="1" applyProtection="1">
      <alignment horizontal="center"/>
      <protection hidden="1"/>
    </xf>
    <xf numFmtId="0" fontId="0" fillId="0" borderId="0" xfId="0" applyBorder="1" applyAlignment="1" applyProtection="1">
      <alignment horizontal="center" vertical="center"/>
      <protection hidden="1"/>
    </xf>
    <xf numFmtId="0" fontId="0" fillId="0" borderId="0" xfId="0" applyProtection="1">
      <protection hidden="1"/>
    </xf>
    <xf numFmtId="0" fontId="0" fillId="0" borderId="0" xfId="0" applyBorder="1" applyProtection="1">
      <protection hidden="1"/>
    </xf>
    <xf numFmtId="0" fontId="0" fillId="0" borderId="0" xfId="0" applyBorder="1" applyAlignment="1" applyProtection="1">
      <protection hidden="1"/>
    </xf>
    <xf numFmtId="0" fontId="0" fillId="0" borderId="0" xfId="0" applyBorder="1" applyAlignment="1" applyProtection="1">
      <alignment horizontal="center" vertical="center" wrapText="1"/>
      <protection hidden="1"/>
    </xf>
    <xf numFmtId="0" fontId="0" fillId="0" borderId="0" xfId="0" applyBorder="1" applyAlignment="1" applyProtection="1">
      <alignment horizontal="right"/>
      <protection hidden="1"/>
    </xf>
    <xf numFmtId="38" fontId="1" fillId="0" borderId="0" xfId="2" applyBorder="1" applyAlignment="1" applyProtection="1">
      <alignment horizontal="right"/>
      <protection hidden="1"/>
    </xf>
    <xf numFmtId="0" fontId="1"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wrapText="1"/>
      <protection hidden="1"/>
    </xf>
    <xf numFmtId="38" fontId="0" fillId="0" borderId="0" xfId="0" applyNumberFormat="1" applyBorder="1" applyAlignment="1" applyProtection="1">
      <protection hidden="1"/>
    </xf>
    <xf numFmtId="38" fontId="1" fillId="0" borderId="0" xfId="2" applyFont="1" applyBorder="1" applyAlignment="1" applyProtection="1">
      <alignment horizontal="left"/>
      <protection hidden="1"/>
    </xf>
    <xf numFmtId="38" fontId="1" fillId="0" borderId="0" xfId="2" applyBorder="1" applyAlignment="1" applyProtection="1">
      <alignment horizontal="left"/>
      <protection hidden="1"/>
    </xf>
    <xf numFmtId="0" fontId="1" fillId="0" borderId="0" xfId="0" applyFont="1" applyBorder="1" applyAlignment="1" applyProtection="1">
      <alignment horizontal="center" wrapText="1"/>
      <protection hidden="1"/>
    </xf>
    <xf numFmtId="38" fontId="1" fillId="0" borderId="0" xfId="2" applyBorder="1" applyAlignment="1" applyProtection="1">
      <alignment horizontal="center"/>
      <protection hidden="1"/>
    </xf>
    <xf numFmtId="38" fontId="1" fillId="0" borderId="0" xfId="2" applyBorder="1" applyAlignment="1" applyProtection="1">
      <protection hidden="1"/>
    </xf>
    <xf numFmtId="0" fontId="0" fillId="0" borderId="0" xfId="0" applyBorder="1" applyAlignment="1" applyProtection="1">
      <alignment horizontal="left"/>
      <protection hidden="1"/>
    </xf>
    <xf numFmtId="38" fontId="1" fillId="0" borderId="0" xfId="2" applyFont="1" applyBorder="1" applyAlignment="1" applyProtection="1">
      <protection hidden="1"/>
    </xf>
    <xf numFmtId="0" fontId="1" fillId="0" borderId="0" xfId="0" applyFont="1" applyBorder="1" applyAlignment="1" applyProtection="1">
      <alignment vertical="top"/>
    </xf>
    <xf numFmtId="0" fontId="0" fillId="2" borderId="0" xfId="0" applyFill="1"/>
    <xf numFmtId="0" fontId="0" fillId="2" borderId="0" xfId="0" applyFill="1" applyBorder="1" applyAlignment="1">
      <alignment horizontal="center" vertical="center"/>
    </xf>
    <xf numFmtId="38" fontId="1" fillId="2" borderId="0" xfId="2" applyFill="1" applyBorder="1" applyAlignment="1">
      <alignment horizontal="right"/>
    </xf>
    <xf numFmtId="38" fontId="1" fillId="2" borderId="0" xfId="2" applyFill="1" applyBorder="1" applyAlignment="1">
      <alignment horizontal="right" vertical="center"/>
    </xf>
    <xf numFmtId="0" fontId="0" fillId="2" borderId="0" xfId="0" applyFill="1" applyBorder="1"/>
    <xf numFmtId="0" fontId="0" fillId="2" borderId="0" xfId="0" applyFill="1" applyBorder="1" applyAlignment="1">
      <alignment horizontal="left"/>
    </xf>
    <xf numFmtId="38" fontId="1" fillId="2" borderId="0" xfId="2" applyFill="1" applyBorder="1" applyAlignment="1">
      <alignment horizontal="center" vertical="center"/>
    </xf>
    <xf numFmtId="0" fontId="0" fillId="2" borderId="0" xfId="0" applyFill="1" applyBorder="1" applyAlignment="1"/>
    <xf numFmtId="0" fontId="0" fillId="2" borderId="0" xfId="0" applyFill="1" applyBorder="1" applyAlignment="1">
      <alignment horizontal="center"/>
    </xf>
    <xf numFmtId="0" fontId="0" fillId="2" borderId="0" xfId="0" applyFill="1" applyAlignment="1"/>
    <xf numFmtId="38" fontId="9" fillId="2" borderId="0" xfId="2" applyFont="1" applyFill="1"/>
    <xf numFmtId="38" fontId="0" fillId="2" borderId="0" xfId="2" applyFont="1" applyFill="1"/>
    <xf numFmtId="38" fontId="0" fillId="2" borderId="0" xfId="2" applyFont="1" applyFill="1" applyAlignment="1">
      <alignment horizontal="center"/>
    </xf>
    <xf numFmtId="38" fontId="7" fillId="2" borderId="1" xfId="2" applyFont="1" applyFill="1" applyBorder="1" applyAlignment="1">
      <alignment vertical="center"/>
    </xf>
    <xf numFmtId="38" fontId="7" fillId="2" borderId="1" xfId="2" applyFont="1" applyFill="1" applyBorder="1"/>
    <xf numFmtId="178" fontId="0" fillId="0" borderId="0" xfId="0" applyNumberFormat="1" applyAlignment="1">
      <alignment shrinkToFit="1"/>
    </xf>
    <xf numFmtId="0" fontId="0" fillId="0" borderId="0" xfId="0" applyNumberFormat="1" applyAlignment="1">
      <alignment shrinkToFit="1"/>
    </xf>
    <xf numFmtId="178" fontId="0" fillId="3" borderId="0" xfId="0" applyNumberFormat="1" applyFill="1" applyAlignment="1">
      <alignment shrinkToFit="1"/>
    </xf>
    <xf numFmtId="178" fontId="0" fillId="4" borderId="0" xfId="0" applyNumberFormat="1" applyFill="1" applyAlignment="1">
      <alignment shrinkToFit="1"/>
    </xf>
    <xf numFmtId="178" fontId="0" fillId="5" borderId="0" xfId="0" applyNumberFormat="1" applyFill="1" applyAlignment="1">
      <alignment shrinkToFit="1"/>
    </xf>
    <xf numFmtId="0" fontId="0" fillId="5" borderId="0" xfId="0" applyFill="1" applyAlignment="1">
      <alignment shrinkToFit="1"/>
    </xf>
    <xf numFmtId="178" fontId="0" fillId="6" borderId="0" xfId="0" applyNumberFormat="1" applyFill="1" applyAlignment="1">
      <alignment shrinkToFit="1"/>
    </xf>
    <xf numFmtId="0" fontId="0" fillId="6" borderId="0" xfId="0" applyFill="1" applyAlignment="1">
      <alignment shrinkToFit="1"/>
    </xf>
    <xf numFmtId="0" fontId="0" fillId="7" borderId="0" xfId="0" applyFill="1" applyAlignment="1">
      <alignment shrinkToFit="1"/>
    </xf>
    <xf numFmtId="0" fontId="0" fillId="8" borderId="0" xfId="0" applyFill="1" applyAlignment="1">
      <alignment shrinkToFit="1"/>
    </xf>
    <xf numFmtId="0" fontId="0" fillId="0" borderId="0" xfId="0" applyFill="1"/>
    <xf numFmtId="0" fontId="5" fillId="0" borderId="0" xfId="0" applyFont="1" applyFill="1"/>
    <xf numFmtId="0" fontId="7" fillId="0" borderId="0" xfId="0" applyFont="1" applyFill="1" applyAlignment="1">
      <alignment horizontal="center"/>
    </xf>
    <xf numFmtId="0" fontId="0" fillId="0" borderId="0" xfId="0" applyFill="1" applyAlignment="1">
      <alignment horizontal="center"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2" xfId="0" applyFont="1" applyFill="1" applyBorder="1" applyAlignment="1">
      <alignment horizontal="center" vertical="center"/>
    </xf>
    <xf numFmtId="38" fontId="6" fillId="0" borderId="0" xfId="2" applyFont="1" applyFill="1" applyAlignment="1">
      <alignment horizontal="center" vertical="center"/>
    </xf>
    <xf numFmtId="38" fontId="6" fillId="0" borderId="0" xfId="2" applyFont="1" applyFill="1" applyAlignment="1">
      <alignment horizontal="right" vertical="center"/>
    </xf>
    <xf numFmtId="0" fontId="0" fillId="0" borderId="0" xfId="0" applyFill="1" applyAlignment="1">
      <alignment horizontal="right" vertical="center"/>
    </xf>
    <xf numFmtId="0" fontId="5" fillId="0" borderId="0" xfId="0" applyFont="1" applyBorder="1" applyAlignment="1" applyProtection="1">
      <alignment horizontal="center" vertical="center"/>
    </xf>
    <xf numFmtId="0" fontId="0" fillId="2" borderId="0" xfId="0" applyFill="1" applyBorder="1" applyAlignment="1">
      <alignment horizontal="left" vertical="center" wrapText="1"/>
    </xf>
    <xf numFmtId="0" fontId="0" fillId="2" borderId="0" xfId="0" applyFill="1" applyAlignment="1">
      <alignment vertical="center"/>
    </xf>
    <xf numFmtId="0" fontId="1" fillId="0" borderId="0" xfId="0" applyFont="1" applyBorder="1" applyAlignment="1" applyProtection="1">
      <alignment horizontal="left" vertical="top"/>
    </xf>
    <xf numFmtId="0" fontId="1" fillId="0" borderId="0" xfId="0" applyFont="1" applyBorder="1" applyAlignment="1" applyProtection="1">
      <alignment horizontal="left" vertical="center"/>
    </xf>
    <xf numFmtId="0" fontId="0" fillId="0" borderId="0" xfId="0" applyBorder="1" applyAlignment="1" applyProtection="1">
      <alignment horizontal="center" vertical="center"/>
    </xf>
    <xf numFmtId="0" fontId="0" fillId="0" borderId="0" xfId="0" applyAlignment="1" applyProtection="1">
      <alignment vertical="center"/>
    </xf>
    <xf numFmtId="38" fontId="5" fillId="0" borderId="0" xfId="2" applyFont="1" applyFill="1" applyBorder="1" applyAlignment="1" applyProtection="1">
      <alignment horizontal="center" vertical="center"/>
      <protection locked="0"/>
    </xf>
    <xf numFmtId="0" fontId="14" fillId="0" borderId="0" xfId="0" applyFont="1" applyProtection="1">
      <protection hidden="1"/>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4" xfId="0" applyFont="1" applyBorder="1" applyAlignment="1" applyProtection="1">
      <alignment vertical="center"/>
    </xf>
    <xf numFmtId="0" fontId="16" fillId="0" borderId="5" xfId="0" applyFont="1" applyBorder="1" applyAlignment="1" applyProtection="1">
      <alignment vertical="center"/>
    </xf>
    <xf numFmtId="0" fontId="16" fillId="0" borderId="6" xfId="0" applyFont="1" applyBorder="1" applyAlignment="1" applyProtection="1">
      <alignment vertical="center"/>
    </xf>
    <xf numFmtId="0" fontId="13" fillId="0" borderId="0" xfId="0" applyFont="1" applyFill="1" applyBorder="1" applyAlignment="1" applyProtection="1">
      <alignment horizontal="left" vertical="center"/>
    </xf>
    <xf numFmtId="0" fontId="14" fillId="0" borderId="0" xfId="0" applyFont="1" applyProtection="1"/>
    <xf numFmtId="0" fontId="14" fillId="0" borderId="0" xfId="0" applyFont="1" applyAlignment="1" applyProtection="1">
      <alignment horizontal="left"/>
    </xf>
    <xf numFmtId="38" fontId="13" fillId="0" borderId="0" xfId="2" applyFont="1" applyFill="1" applyBorder="1" applyAlignment="1" applyProtection="1">
      <alignment horizontal="center" vertical="center"/>
    </xf>
    <xf numFmtId="38" fontId="13" fillId="0" borderId="0" xfId="2" applyFont="1" applyFill="1" applyBorder="1" applyAlignment="1" applyProtection="1">
      <alignment horizontal="right" vertical="center"/>
    </xf>
    <xf numFmtId="0" fontId="16" fillId="0" borderId="6"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 fillId="0" borderId="0" xfId="0" applyFont="1" applyProtection="1"/>
    <xf numFmtId="0" fontId="1" fillId="0" borderId="0" xfId="0" applyFont="1" applyBorder="1" applyAlignment="1" applyProtection="1">
      <alignment horizontal="center" vertical="top"/>
    </xf>
    <xf numFmtId="0" fontId="1" fillId="0" borderId="0" xfId="0" applyFont="1" applyBorder="1" applyAlignment="1" applyProtection="1">
      <protection hidden="1"/>
    </xf>
    <xf numFmtId="0" fontId="1" fillId="0" borderId="0" xfId="0" applyFont="1" applyBorder="1" applyProtection="1">
      <protection hidden="1"/>
    </xf>
    <xf numFmtId="0" fontId="1" fillId="0" borderId="0" xfId="0" applyFont="1" applyProtection="1">
      <protection hidden="1"/>
    </xf>
    <xf numFmtId="0" fontId="1" fillId="0" borderId="0" xfId="0" applyFont="1" applyBorder="1" applyAlignment="1" applyProtection="1">
      <alignment vertical="center"/>
    </xf>
    <xf numFmtId="0" fontId="1" fillId="0" borderId="0" xfId="0" applyFont="1" applyBorder="1" applyAlignment="1" applyProtection="1">
      <alignment vertical="center" wrapText="1"/>
    </xf>
    <xf numFmtId="0" fontId="1" fillId="0" borderId="0" xfId="0" applyFont="1" applyBorder="1" applyAlignment="1" applyProtection="1">
      <alignment horizontal="center" vertical="center" wrapText="1"/>
    </xf>
    <xf numFmtId="0" fontId="1" fillId="0" borderId="0" xfId="0" applyFont="1" applyBorder="1" applyAlignment="1" applyProtection="1">
      <alignment vertical="top" wrapText="1"/>
    </xf>
    <xf numFmtId="0" fontId="1" fillId="0" borderId="0" xfId="0" applyFont="1" applyBorder="1" applyAlignment="1" applyProtection="1">
      <alignment vertical="center" wrapText="1" shrinkToFit="1"/>
    </xf>
    <xf numFmtId="0" fontId="1" fillId="0" borderId="0" xfId="0" applyFont="1" applyBorder="1" applyAlignment="1" applyProtection="1">
      <alignment horizontal="center" vertical="center" wrapText="1" shrinkToFit="1"/>
    </xf>
    <xf numFmtId="0" fontId="1" fillId="0" borderId="0" xfId="0" applyFont="1" applyBorder="1" applyAlignment="1" applyProtection="1">
      <alignment horizontal="center" vertical="center"/>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hidden="1"/>
    </xf>
    <xf numFmtId="0" fontId="1" fillId="0" borderId="0" xfId="0" applyFont="1" applyBorder="1" applyAlignment="1" applyProtection="1">
      <alignment horizontal="left" vertical="top" wrapText="1"/>
    </xf>
    <xf numFmtId="0" fontId="1" fillId="0" borderId="0" xfId="0" applyFont="1" applyBorder="1" applyAlignment="1" applyProtection="1">
      <alignment horizontal="left" vertical="center" wrapText="1"/>
    </xf>
    <xf numFmtId="0" fontId="1" fillId="0" borderId="0" xfId="0" applyFont="1" applyBorder="1" applyAlignment="1" applyProtection="1">
      <alignment horizontal="center"/>
      <protection hidden="1"/>
    </xf>
    <xf numFmtId="0" fontId="14" fillId="2" borderId="0" xfId="0" applyFont="1" applyFill="1"/>
    <xf numFmtId="0" fontId="14" fillId="0" borderId="4"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2" borderId="0" xfId="0" applyFont="1" applyFill="1" applyBorder="1" applyAlignment="1">
      <alignment horizontal="center" vertical="center"/>
    </xf>
    <xf numFmtId="0" fontId="0" fillId="0" borderId="0" xfId="0" applyBorder="1" applyProtection="1"/>
    <xf numFmtId="0" fontId="5" fillId="0" borderId="0" xfId="0" applyFont="1" applyBorder="1" applyAlignment="1" applyProtection="1">
      <alignment horizontal="left" vertical="center"/>
    </xf>
    <xf numFmtId="0" fontId="0" fillId="0" borderId="0" xfId="0" applyBorder="1" applyAlignment="1" applyProtection="1">
      <alignment vertical="center"/>
    </xf>
    <xf numFmtId="38" fontId="17" fillId="0" borderId="0" xfId="0" applyNumberFormat="1" applyFont="1" applyBorder="1" applyAlignment="1" applyProtection="1">
      <alignment horizontal="right" vertical="center"/>
    </xf>
    <xf numFmtId="0" fontId="15" fillId="0" borderId="5"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38" fontId="15" fillId="0" borderId="5" xfId="2" applyFont="1" applyFill="1" applyBorder="1" applyAlignment="1" applyProtection="1">
      <alignment horizontal="center" vertical="center"/>
    </xf>
    <xf numFmtId="38" fontId="15" fillId="0" borderId="6" xfId="2" applyFont="1" applyFill="1" applyBorder="1" applyAlignment="1" applyProtection="1">
      <alignment horizontal="center" vertical="center"/>
    </xf>
    <xf numFmtId="38" fontId="15" fillId="0" borderId="0" xfId="2" applyFont="1" applyFill="1" applyBorder="1" applyAlignment="1" applyProtection="1">
      <alignment horizontal="center" vertical="center"/>
    </xf>
    <xf numFmtId="38" fontId="15" fillId="0" borderId="4" xfId="2" applyFont="1" applyFill="1" applyBorder="1" applyAlignment="1" applyProtection="1">
      <alignment horizontal="center" vertical="center"/>
    </xf>
    <xf numFmtId="0" fontId="14" fillId="0" borderId="5" xfId="0" applyFont="1" applyBorder="1" applyAlignment="1" applyProtection="1">
      <alignment horizontal="center" vertical="center"/>
    </xf>
    <xf numFmtId="0" fontId="14" fillId="2" borderId="0" xfId="0" applyFont="1" applyFill="1" applyAlignment="1">
      <alignment horizontal="left"/>
    </xf>
    <xf numFmtId="0" fontId="17" fillId="2" borderId="7" xfId="0" applyFont="1" applyFill="1" applyBorder="1" applyAlignment="1">
      <alignment horizontal="left"/>
    </xf>
    <xf numFmtId="0" fontId="17" fillId="2" borderId="0" xfId="0" applyFont="1" applyFill="1" applyAlignment="1">
      <alignment horizontal="left"/>
    </xf>
    <xf numFmtId="0" fontId="14" fillId="0" borderId="3" xfId="0" applyFont="1" applyBorder="1" applyAlignment="1" applyProtection="1">
      <alignment horizontal="center" vertical="center" textRotation="255" wrapText="1"/>
    </xf>
    <xf numFmtId="0" fontId="14" fillId="0" borderId="8" xfId="0" applyFont="1" applyBorder="1" applyAlignment="1" applyProtection="1">
      <alignment horizontal="center" vertical="center" textRotation="255" wrapText="1"/>
    </xf>
    <xf numFmtId="0" fontId="14" fillId="0" borderId="2" xfId="0" applyFont="1" applyBorder="1" applyAlignment="1" applyProtection="1">
      <alignment horizontal="center" vertical="center" textRotation="255" wrapText="1"/>
    </xf>
    <xf numFmtId="0" fontId="17" fillId="0" borderId="8" xfId="0" applyFont="1" applyBorder="1" applyAlignment="1" applyProtection="1">
      <alignment horizontal="center" vertical="center" textRotation="255" wrapText="1"/>
    </xf>
    <xf numFmtId="0" fontId="17" fillId="0" borderId="8" xfId="0" applyFont="1" applyBorder="1" applyAlignment="1" applyProtection="1">
      <alignment horizontal="center" vertical="center" textRotation="255"/>
    </xf>
    <xf numFmtId="0" fontId="14" fillId="2" borderId="0" xfId="0" applyFont="1" applyFill="1" applyBorder="1" applyAlignment="1">
      <alignment horizontal="left"/>
    </xf>
    <xf numFmtId="38" fontId="19" fillId="2" borderId="0" xfId="2" applyFont="1" applyFill="1" applyBorder="1" applyAlignment="1">
      <alignment horizontal="right" vertical="center"/>
    </xf>
    <xf numFmtId="0" fontId="17" fillId="2" borderId="0" xfId="0" applyFont="1" applyFill="1" applyBorder="1" applyAlignment="1">
      <alignment horizontal="center" vertical="center"/>
    </xf>
    <xf numFmtId="38" fontId="19" fillId="2" borderId="0" xfId="2" applyFont="1" applyFill="1" applyBorder="1" applyAlignment="1">
      <alignment vertical="center"/>
    </xf>
    <xf numFmtId="38" fontId="19" fillId="2" borderId="0" xfId="2" applyFont="1" applyFill="1" applyBorder="1" applyAlignment="1" applyProtection="1">
      <alignment vertical="center"/>
      <protection locked="0" hidden="1"/>
    </xf>
    <xf numFmtId="0" fontId="14" fillId="2" borderId="0" xfId="0" applyFont="1" applyFill="1" applyBorder="1" applyAlignment="1">
      <alignment horizontal="center"/>
    </xf>
    <xf numFmtId="0" fontId="17" fillId="2" borderId="0" xfId="0" applyFont="1" applyFill="1" applyAlignment="1">
      <alignment horizontal="left" vertical="top"/>
    </xf>
    <xf numFmtId="0" fontId="16" fillId="2" borderId="0" xfId="0" applyFont="1" applyFill="1" applyBorder="1" applyAlignment="1">
      <alignment horizontal="center" vertical="center"/>
    </xf>
    <xf numFmtId="0" fontId="0" fillId="2" borderId="5" xfId="0" applyFill="1" applyBorder="1"/>
    <xf numFmtId="0" fontId="0" fillId="0" borderId="0" xfId="0" applyAlignment="1" applyProtection="1">
      <alignment horizontal="center"/>
    </xf>
    <xf numFmtId="0" fontId="4" fillId="0" borderId="0" xfId="0" applyFont="1" applyProtection="1">
      <protection locked="0"/>
    </xf>
    <xf numFmtId="0" fontId="0" fillId="0" borderId="0" xfId="0" applyProtection="1">
      <protection locked="0"/>
    </xf>
    <xf numFmtId="0" fontId="5" fillId="0" borderId="0" xfId="0" applyFont="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38" fontId="7" fillId="9" borderId="1" xfId="2" applyFont="1" applyFill="1" applyBorder="1" applyAlignment="1" applyProtection="1">
      <alignment vertical="center"/>
      <protection locked="0"/>
    </xf>
    <xf numFmtId="0" fontId="16" fillId="2" borderId="9" xfId="0" applyFont="1" applyFill="1" applyBorder="1" applyAlignment="1" applyProtection="1">
      <alignment horizontal="right" vertical="top"/>
    </xf>
    <xf numFmtId="0" fontId="16" fillId="10" borderId="6" xfId="0" applyFont="1" applyFill="1" applyBorder="1" applyAlignment="1" applyProtection="1">
      <alignment horizontal="center" vertical="center"/>
    </xf>
    <xf numFmtId="0" fontId="16" fillId="10" borderId="0" xfId="0" applyFont="1" applyFill="1" applyBorder="1" applyAlignment="1" applyProtection="1">
      <alignment horizontal="center" vertical="center"/>
    </xf>
    <xf numFmtId="0" fontId="13" fillId="0" borderId="0" xfId="0" applyFont="1" applyProtection="1"/>
    <xf numFmtId="0" fontId="15" fillId="0" borderId="0" xfId="0" applyFont="1" applyFill="1" applyBorder="1" applyAlignment="1" applyProtection="1">
      <protection hidden="1"/>
    </xf>
    <xf numFmtId="0" fontId="15" fillId="0" borderId="0" xfId="0" applyFont="1" applyAlignment="1" applyProtection="1">
      <protection hidden="1"/>
    </xf>
    <xf numFmtId="0" fontId="15" fillId="0" borderId="0" xfId="0" applyFont="1" applyProtection="1">
      <protection hidden="1"/>
    </xf>
    <xf numFmtId="0" fontId="15" fillId="0" borderId="0" xfId="0" applyFont="1" applyFill="1" applyBorder="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5" fillId="0" borderId="0" xfId="0" applyFont="1" applyFill="1" applyProtection="1">
      <protection hidden="1"/>
    </xf>
    <xf numFmtId="0" fontId="13" fillId="0" borderId="0" xfId="0" applyFont="1" applyProtection="1">
      <protection hidden="1"/>
    </xf>
    <xf numFmtId="38" fontId="13" fillId="0" borderId="0" xfId="2" applyFont="1" applyFill="1" applyBorder="1" applyProtection="1">
      <protection hidden="1"/>
    </xf>
    <xf numFmtId="0" fontId="13" fillId="0" borderId="0" xfId="0" applyFont="1" applyFill="1" applyProtection="1">
      <protection hidden="1"/>
    </xf>
    <xf numFmtId="38" fontId="13" fillId="0" borderId="0" xfId="2" applyFont="1" applyBorder="1" applyProtection="1">
      <protection hidden="1"/>
    </xf>
    <xf numFmtId="0" fontId="14" fillId="0" borderId="0" xfId="0" applyFont="1" applyBorder="1" applyProtection="1">
      <protection hidden="1"/>
    </xf>
    <xf numFmtId="0" fontId="17" fillId="0" borderId="0" xfId="0" applyFont="1" applyBorder="1" applyAlignment="1" applyProtection="1">
      <alignment vertical="center"/>
    </xf>
    <xf numFmtId="0" fontId="14" fillId="0" borderId="0" xfId="0" applyFont="1" applyBorder="1" applyAlignment="1" applyProtection="1">
      <alignment horizontal="center"/>
      <protection hidden="1"/>
    </xf>
    <xf numFmtId="0" fontId="14" fillId="0" borderId="0" xfId="0" applyFont="1" applyBorder="1" applyAlignment="1" applyProtection="1">
      <alignment horizontal="center" vertical="center"/>
      <protection hidden="1"/>
    </xf>
    <xf numFmtId="0" fontId="14" fillId="0" borderId="0" xfId="0" applyFont="1" applyBorder="1" applyAlignment="1" applyProtection="1">
      <protection hidden="1"/>
    </xf>
    <xf numFmtId="0" fontId="14" fillId="0" borderId="0" xfId="0" applyFont="1" applyBorder="1" applyAlignment="1" applyProtection="1">
      <alignment horizontal="center" vertical="center" wrapText="1"/>
      <protection hidden="1"/>
    </xf>
    <xf numFmtId="0" fontId="14" fillId="0" borderId="0" xfId="0" applyFont="1" applyBorder="1" applyAlignment="1" applyProtection="1">
      <alignment horizontal="right"/>
      <protection hidden="1"/>
    </xf>
    <xf numFmtId="38" fontId="14" fillId="0" borderId="0" xfId="2" applyFont="1" applyBorder="1" applyAlignment="1" applyProtection="1">
      <alignment horizontal="right"/>
      <protection hidden="1"/>
    </xf>
    <xf numFmtId="38" fontId="14" fillId="0" borderId="0" xfId="0" applyNumberFormat="1" applyFont="1" applyBorder="1" applyAlignment="1" applyProtection="1">
      <protection hidden="1"/>
    </xf>
    <xf numFmtId="38" fontId="14" fillId="0" borderId="0" xfId="2" applyFont="1" applyBorder="1" applyAlignment="1" applyProtection="1">
      <alignment horizontal="left"/>
      <protection hidden="1"/>
    </xf>
    <xf numFmtId="38" fontId="14" fillId="0" borderId="0" xfId="2" applyFont="1" applyBorder="1" applyAlignment="1" applyProtection="1">
      <alignment horizontal="center"/>
      <protection hidden="1"/>
    </xf>
    <xf numFmtId="38" fontId="14" fillId="0" borderId="0" xfId="2" applyFont="1" applyBorder="1" applyAlignment="1" applyProtection="1">
      <protection hidden="1"/>
    </xf>
    <xf numFmtId="0" fontId="14" fillId="0" borderId="0" xfId="0" applyFont="1" applyBorder="1" applyAlignment="1" applyProtection="1">
      <alignment horizontal="left"/>
      <protection hidden="1"/>
    </xf>
    <xf numFmtId="0" fontId="16" fillId="0" borderId="3" xfId="0" applyFont="1" applyFill="1" applyBorder="1" applyAlignment="1" applyProtection="1">
      <alignment vertical="top"/>
      <protection hidden="1"/>
    </xf>
    <xf numFmtId="0" fontId="16" fillId="0" borderId="3" xfId="0" applyFont="1" applyFill="1" applyBorder="1" applyAlignment="1" applyProtection="1">
      <alignment vertical="top" wrapText="1"/>
      <protection hidden="1"/>
    </xf>
    <xf numFmtId="0" fontId="16" fillId="0" borderId="4" xfId="0" applyFont="1" applyFill="1" applyBorder="1" applyAlignment="1" applyProtection="1">
      <alignment vertical="top" wrapText="1"/>
      <protection hidden="1"/>
    </xf>
    <xf numFmtId="0" fontId="15" fillId="0" borderId="6" xfId="0" applyFont="1" applyFill="1" applyBorder="1" applyAlignment="1" applyProtection="1">
      <alignment vertical="top"/>
      <protection hidden="1"/>
    </xf>
    <xf numFmtId="0" fontId="15" fillId="0" borderId="1" xfId="0" applyFont="1" applyFill="1" applyBorder="1" applyAlignment="1" applyProtection="1">
      <alignment horizontal="center" vertical="center" shrinkToFit="1"/>
      <protection hidden="1"/>
    </xf>
    <xf numFmtId="0" fontId="15" fillId="0" borderId="10" xfId="0" applyFont="1" applyFill="1" applyBorder="1" applyAlignment="1" applyProtection="1">
      <alignment horizontal="center" vertical="center" wrapText="1"/>
      <protection hidden="1"/>
    </xf>
    <xf numFmtId="0" fontId="15" fillId="0" borderId="1" xfId="0" applyFont="1" applyFill="1" applyBorder="1" applyAlignment="1" applyProtection="1">
      <alignment horizontal="center" vertical="center" wrapText="1"/>
      <protection hidden="1"/>
    </xf>
    <xf numFmtId="0" fontId="13" fillId="0" borderId="0" xfId="0" applyFont="1" applyAlignment="1" applyProtection="1">
      <alignment vertical="center"/>
    </xf>
    <xf numFmtId="0" fontId="13" fillId="0" borderId="0" xfId="0" applyFont="1" applyFill="1" applyBorder="1" applyAlignment="1" applyProtection="1">
      <alignment vertical="center"/>
    </xf>
    <xf numFmtId="0" fontId="13" fillId="0" borderId="0" xfId="0" applyFont="1" applyFill="1" applyBorder="1" applyAlignment="1">
      <alignment vertical="center"/>
    </xf>
    <xf numFmtId="0" fontId="14" fillId="0" borderId="0" xfId="0" applyFont="1" applyAlignment="1" applyProtection="1">
      <alignment vertical="center"/>
      <protection hidden="1"/>
    </xf>
    <xf numFmtId="0" fontId="0" fillId="0" borderId="0" xfId="0" applyBorder="1" applyAlignment="1" applyProtection="1">
      <alignment vertical="center"/>
      <protection hidden="1"/>
    </xf>
    <xf numFmtId="0" fontId="0" fillId="0" borderId="0" xfId="0" applyAlignment="1" applyProtection="1">
      <alignment vertical="center"/>
      <protection hidden="1"/>
    </xf>
    <xf numFmtId="0" fontId="14" fillId="0" borderId="11"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14" fillId="0" borderId="0" xfId="0" applyFont="1" applyFill="1" applyAlignment="1" applyProtection="1">
      <alignment vertical="center"/>
      <protection hidden="1"/>
    </xf>
    <xf numFmtId="0" fontId="4" fillId="0" borderId="0" xfId="0" applyFont="1" applyFill="1"/>
    <xf numFmtId="0" fontId="4" fillId="0" borderId="0" xfId="0" applyFont="1" applyFill="1" applyBorder="1" applyAlignment="1" applyProtection="1">
      <alignment horizontal="center" vertical="center"/>
      <protection locked="0" hidden="1"/>
    </xf>
    <xf numFmtId="5" fontId="4" fillId="0" borderId="0" xfId="0" applyNumberFormat="1" applyFont="1" applyProtection="1">
      <protection locked="0"/>
    </xf>
    <xf numFmtId="0" fontId="4" fillId="0" borderId="0" xfId="0" applyFont="1"/>
    <xf numFmtId="0" fontId="4" fillId="0" borderId="0" xfId="0" applyFont="1" applyFill="1" applyAlignment="1">
      <alignment horizontal="center"/>
    </xf>
    <xf numFmtId="0" fontId="4" fillId="0" borderId="0" xfId="0" applyFont="1" applyFill="1" applyAlignment="1" applyProtection="1">
      <alignment horizontal="center" vertical="center"/>
      <protection locked="0" hidden="1"/>
    </xf>
    <xf numFmtId="0" fontId="14" fillId="2" borderId="0" xfId="0" applyFont="1" applyFill="1" applyBorder="1" applyAlignment="1" applyProtection="1">
      <alignment horizontal="right" vertical="center"/>
      <protection locked="0"/>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wrapText="1"/>
      <protection hidden="1"/>
    </xf>
    <xf numFmtId="0" fontId="14" fillId="2" borderId="10" xfId="0" applyFont="1" applyFill="1" applyBorder="1" applyAlignment="1" applyProtection="1">
      <alignment horizontal="center" vertical="center"/>
      <protection locked="0"/>
    </xf>
    <xf numFmtId="0" fontId="0" fillId="0" borderId="0" xfId="0" applyFill="1" applyBorder="1"/>
    <xf numFmtId="0" fontId="16" fillId="2" borderId="0" xfId="0" applyFont="1" applyFill="1" applyBorder="1" applyAlignment="1" applyProtection="1">
      <alignment horizontal="right" vertical="top"/>
    </xf>
    <xf numFmtId="0" fontId="14" fillId="0" borderId="0" xfId="0" applyFont="1" applyFill="1" applyBorder="1" applyAlignment="1">
      <alignment horizontal="center"/>
    </xf>
    <xf numFmtId="38" fontId="22" fillId="0" borderId="0" xfId="2" applyFont="1" applyFill="1" applyBorder="1" applyAlignment="1" applyProtection="1">
      <alignment horizontal="right" vertical="center"/>
      <protection hidden="1"/>
    </xf>
    <xf numFmtId="38" fontId="19" fillId="0" borderId="0" xfId="2" applyFont="1" applyFill="1" applyBorder="1" applyAlignment="1" applyProtection="1">
      <alignment vertical="center"/>
      <protection locked="0" hidden="1"/>
    </xf>
    <xf numFmtId="0" fontId="14"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0" fillId="2" borderId="0" xfId="0" applyFill="1" applyBorder="1" applyProtection="1"/>
    <xf numFmtId="0" fontId="14" fillId="2" borderId="0" xfId="0" applyFont="1" applyFill="1" applyBorder="1" applyAlignment="1" applyProtection="1">
      <alignment horizontal="center" vertical="center"/>
    </xf>
    <xf numFmtId="0" fontId="14" fillId="2" borderId="0" xfId="0" applyFont="1" applyFill="1" applyBorder="1" applyAlignment="1" applyProtection="1">
      <alignment horizontal="right" vertical="center"/>
    </xf>
    <xf numFmtId="0" fontId="0" fillId="0" borderId="0" xfId="0" applyBorder="1" applyAlignment="1" applyProtection="1">
      <alignment horizontal="right" vertical="center"/>
    </xf>
    <xf numFmtId="0" fontId="14" fillId="2" borderId="0" xfId="0" applyFont="1" applyFill="1" applyBorder="1" applyAlignment="1" applyProtection="1">
      <alignment vertical="center"/>
    </xf>
    <xf numFmtId="0" fontId="21" fillId="2" borderId="0" xfId="0" applyFont="1" applyFill="1" applyBorder="1" applyAlignment="1" applyProtection="1">
      <alignment horizontal="center"/>
    </xf>
    <xf numFmtId="0" fontId="0" fillId="2" borderId="0" xfId="0" applyFill="1" applyProtection="1"/>
    <xf numFmtId="0" fontId="0" fillId="0" borderId="0" xfId="0" applyFill="1" applyBorder="1" applyAlignment="1" applyProtection="1">
      <alignment horizontal="right" vertical="center"/>
    </xf>
    <xf numFmtId="0" fontId="0" fillId="0" borderId="0" xfId="0" applyFill="1" applyBorder="1" applyAlignment="1" applyProtection="1">
      <alignment horizontal="center"/>
    </xf>
    <xf numFmtId="0" fontId="0" fillId="0" borderId="1" xfId="0" applyFill="1" applyBorder="1" applyAlignment="1" applyProtection="1">
      <alignment horizontal="center" vertic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0" fillId="11" borderId="14" xfId="0" applyFill="1" applyBorder="1" applyAlignment="1" applyProtection="1">
      <alignment horizontal="center"/>
    </xf>
    <xf numFmtId="0" fontId="0" fillId="11" borderId="15" xfId="0" applyFill="1" applyBorder="1" applyAlignment="1" applyProtection="1">
      <alignment horizontal="center"/>
    </xf>
    <xf numFmtId="0" fontId="16" fillId="11" borderId="13" xfId="0" applyFont="1" applyFill="1" applyBorder="1" applyAlignment="1" applyProtection="1">
      <alignment horizontal="center" vertical="center"/>
    </xf>
    <xf numFmtId="0" fontId="16" fillId="11" borderId="12" xfId="0" applyFont="1" applyFill="1" applyBorder="1" applyAlignment="1" applyProtection="1">
      <alignment horizontal="center" vertical="center"/>
    </xf>
    <xf numFmtId="0" fontId="16" fillId="11" borderId="14" xfId="0" applyFont="1" applyFill="1" applyBorder="1" applyAlignment="1" applyProtection="1">
      <alignment horizontal="center" vertical="center"/>
    </xf>
    <xf numFmtId="0" fontId="16" fillId="11" borderId="15" xfId="0" applyFont="1" applyFill="1" applyBorder="1" applyAlignment="1" applyProtection="1">
      <alignment horizontal="center" vertical="center"/>
    </xf>
    <xf numFmtId="0" fontId="14" fillId="2" borderId="9" xfId="0" applyFont="1" applyFill="1" applyBorder="1" applyAlignment="1" applyProtection="1">
      <alignment horizontal="center" vertical="center"/>
    </xf>
    <xf numFmtId="0" fontId="20" fillId="2" borderId="6" xfId="0" applyFont="1" applyFill="1" applyBorder="1" applyAlignment="1" applyProtection="1">
      <alignment horizontal="right" vertical="top"/>
    </xf>
    <xf numFmtId="0" fontId="18" fillId="2" borderId="5" xfId="0" applyFont="1" applyFill="1" applyBorder="1" applyAlignment="1" applyProtection="1">
      <alignment horizontal="center" vertical="center" shrinkToFit="1"/>
    </xf>
    <xf numFmtId="0" fontId="18" fillId="2" borderId="7" xfId="0" applyFont="1" applyFill="1" applyBorder="1" applyAlignment="1" applyProtection="1">
      <alignment horizontal="center" vertical="center" shrinkToFit="1"/>
    </xf>
    <xf numFmtId="0" fontId="0" fillId="0" borderId="0" xfId="0" applyFill="1" applyProtection="1"/>
    <xf numFmtId="0" fontId="8" fillId="2" borderId="0" xfId="0" applyFont="1" applyFill="1" applyBorder="1" applyAlignment="1" applyProtection="1">
      <alignment horizontal="center"/>
    </xf>
    <xf numFmtId="0" fontId="0" fillId="0" borderId="0" xfId="0" applyFill="1" applyBorder="1" applyProtection="1"/>
    <xf numFmtId="0" fontId="14" fillId="2" borderId="0" xfId="0" applyFont="1" applyFill="1" applyProtection="1"/>
    <xf numFmtId="0" fontId="0" fillId="2" borderId="0" xfId="0" applyFill="1" applyProtection="1">
      <protection hidden="1"/>
    </xf>
    <xf numFmtId="0" fontId="14" fillId="2" borderId="0" xfId="0" applyFont="1" applyFill="1" applyAlignment="1" applyProtection="1">
      <alignment horizontal="left"/>
      <protection hidden="1"/>
    </xf>
    <xf numFmtId="0" fontId="14" fillId="2" borderId="0" xfId="0" applyFont="1" applyFill="1" applyBorder="1" applyAlignment="1" applyProtection="1">
      <alignment horizontal="left"/>
      <protection hidden="1"/>
    </xf>
    <xf numFmtId="0" fontId="16" fillId="2" borderId="1"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textRotation="255"/>
      <protection hidden="1"/>
    </xf>
    <xf numFmtId="0" fontId="16" fillId="0" borderId="0" xfId="0" applyFont="1" applyFill="1" applyBorder="1" applyAlignment="1" applyProtection="1">
      <alignment horizontal="center" vertical="center"/>
      <protection hidden="1"/>
    </xf>
    <xf numFmtId="38" fontId="22" fillId="0" borderId="0" xfId="2" applyFont="1" applyFill="1" applyBorder="1" applyAlignment="1" applyProtection="1">
      <alignment vertical="center"/>
      <protection hidden="1"/>
    </xf>
    <xf numFmtId="180" fontId="7" fillId="12" borderId="1" xfId="2" applyNumberFormat="1" applyFont="1" applyFill="1" applyBorder="1" applyAlignment="1" applyProtection="1">
      <alignment horizontal="right" vertical="center"/>
      <protection hidden="1"/>
    </xf>
    <xf numFmtId="178" fontId="25" fillId="11" borderId="4" xfId="0" applyNumberFormat="1" applyFont="1" applyFill="1" applyBorder="1" applyAlignment="1">
      <alignment vertical="center"/>
    </xf>
    <xf numFmtId="178" fontId="25" fillId="11" borderId="5" xfId="0" applyNumberFormat="1" applyFont="1" applyFill="1" applyBorder="1" applyAlignment="1">
      <alignment vertical="center"/>
    </xf>
    <xf numFmtId="178" fontId="25" fillId="11" borderId="5" xfId="0" applyNumberFormat="1" applyFont="1" applyFill="1" applyBorder="1" applyAlignment="1">
      <alignment horizontal="right" vertical="center"/>
    </xf>
    <xf numFmtId="178" fontId="30" fillId="11" borderId="5" xfId="0" applyNumberFormat="1" applyFont="1" applyFill="1" applyBorder="1" applyAlignment="1">
      <alignment horizontal="right" vertical="center"/>
    </xf>
    <xf numFmtId="178" fontId="30" fillId="11" borderId="6" xfId="0" applyNumberFormat="1" applyFont="1" applyFill="1" applyBorder="1" applyAlignment="1">
      <alignment horizontal="right" vertical="center"/>
    </xf>
    <xf numFmtId="0" fontId="1" fillId="11" borderId="16" xfId="0" applyFont="1" applyFill="1" applyBorder="1" applyAlignment="1" applyProtection="1">
      <alignment horizontal="center" vertical="center"/>
      <protection locked="0"/>
    </xf>
    <xf numFmtId="0" fontId="1" fillId="11" borderId="9" xfId="0" applyFont="1" applyFill="1" applyBorder="1" applyAlignment="1" applyProtection="1">
      <alignment horizontal="center" vertical="center"/>
      <protection locked="0"/>
    </xf>
    <xf numFmtId="38" fontId="25" fillId="11" borderId="4" xfId="2" applyFont="1" applyFill="1" applyBorder="1" applyAlignment="1" applyProtection="1">
      <alignment horizontal="right" vertical="center"/>
      <protection hidden="1"/>
    </xf>
    <xf numFmtId="38" fontId="4" fillId="11" borderId="17" xfId="0" applyNumberFormat="1" applyFont="1" applyFill="1" applyBorder="1" applyAlignment="1" applyProtection="1">
      <alignment horizontal="right" vertical="center"/>
      <protection hidden="1"/>
    </xf>
    <xf numFmtId="38" fontId="4" fillId="11" borderId="18" xfId="0" applyNumberFormat="1" applyFont="1" applyFill="1" applyBorder="1" applyAlignment="1" applyProtection="1">
      <alignment horizontal="right" vertical="center"/>
      <protection hidden="1"/>
    </xf>
    <xf numFmtId="38" fontId="21" fillId="11" borderId="4" xfId="2" applyFont="1" applyFill="1" applyBorder="1" applyAlignment="1" applyProtection="1">
      <alignment horizontal="left" vertical="center"/>
    </xf>
    <xf numFmtId="38" fontId="4" fillId="11" borderId="17" xfId="2" applyFont="1" applyFill="1" applyBorder="1" applyAlignment="1" applyProtection="1">
      <alignment horizontal="right" vertical="center"/>
    </xf>
    <xf numFmtId="38" fontId="4" fillId="11" borderId="17" xfId="0" applyNumberFormat="1" applyFont="1" applyFill="1" applyBorder="1" applyAlignment="1" applyProtection="1">
      <alignment horizontal="right" vertical="center"/>
    </xf>
    <xf numFmtId="38" fontId="21" fillId="11" borderId="4" xfId="2" applyFont="1" applyFill="1" applyBorder="1" applyAlignment="1" applyProtection="1">
      <alignment horizontal="left" vertical="center"/>
      <protection hidden="1"/>
    </xf>
    <xf numFmtId="38" fontId="4" fillId="11" borderId="17" xfId="2" applyFont="1" applyFill="1" applyBorder="1" applyAlignment="1" applyProtection="1">
      <alignment horizontal="right" vertical="center"/>
      <protection hidden="1"/>
    </xf>
    <xf numFmtId="38" fontId="21" fillId="10" borderId="19" xfId="2" applyFont="1" applyFill="1" applyBorder="1" applyAlignment="1" applyProtection="1">
      <alignment horizontal="left" vertical="center"/>
      <protection hidden="1"/>
    </xf>
    <xf numFmtId="38" fontId="4" fillId="10" borderId="20" xfId="2" applyFont="1" applyFill="1" applyBorder="1" applyAlignment="1" applyProtection="1">
      <alignment horizontal="right" vertical="center"/>
      <protection hidden="1"/>
    </xf>
    <xf numFmtId="38" fontId="4" fillId="10" borderId="1" xfId="2" applyFont="1" applyFill="1" applyBorder="1" applyAlignment="1" applyProtection="1">
      <alignment vertical="center" shrinkToFit="1"/>
      <protection hidden="1"/>
    </xf>
    <xf numFmtId="0" fontId="4" fillId="2" borderId="10" xfId="0" applyFont="1" applyFill="1" applyBorder="1" applyAlignment="1" applyProtection="1">
      <alignment horizontal="right" vertical="center"/>
      <protection locked="0"/>
    </xf>
    <xf numFmtId="0" fontId="6" fillId="11" borderId="1" xfId="0" applyFont="1" applyFill="1" applyBorder="1" applyAlignment="1" applyProtection="1">
      <alignment horizontal="center" vertical="center"/>
      <protection locked="0"/>
    </xf>
    <xf numFmtId="0" fontId="6" fillId="11" borderId="9" xfId="0" applyFont="1" applyFill="1" applyBorder="1" applyAlignment="1" applyProtection="1">
      <alignment horizontal="center" vertical="center"/>
      <protection locked="0"/>
    </xf>
    <xf numFmtId="179" fontId="14" fillId="10" borderId="6" xfId="0" applyNumberFormat="1" applyFont="1" applyFill="1" applyBorder="1" applyAlignment="1" applyProtection="1">
      <alignment horizontal="right" vertical="center" wrapText="1"/>
      <protection hidden="1"/>
    </xf>
    <xf numFmtId="179" fontId="14" fillId="10" borderId="21" xfId="0" applyNumberFormat="1" applyFont="1" applyFill="1" applyBorder="1" applyAlignment="1" applyProtection="1">
      <alignment horizontal="right" vertical="center" wrapText="1"/>
      <protection hidden="1"/>
    </xf>
    <xf numFmtId="179" fontId="0" fillId="10" borderId="0" xfId="0" applyNumberFormat="1" applyFill="1" applyBorder="1" applyAlignment="1" applyProtection="1">
      <alignment horizontal="right" vertical="center" wrapText="1"/>
      <protection hidden="1"/>
    </xf>
    <xf numFmtId="179" fontId="0" fillId="10" borderId="7" xfId="0" applyNumberFormat="1" applyFill="1" applyBorder="1" applyAlignment="1" applyProtection="1">
      <alignment horizontal="right" vertical="center" wrapText="1"/>
      <protection hidden="1"/>
    </xf>
    <xf numFmtId="178" fontId="1" fillId="10" borderId="4" xfId="0" applyNumberFormat="1" applyFont="1" applyFill="1" applyBorder="1" applyAlignment="1">
      <alignment horizontal="right" vertical="center"/>
    </xf>
    <xf numFmtId="178" fontId="1" fillId="10" borderId="5" xfId="0" applyNumberFormat="1" applyFont="1" applyFill="1" applyBorder="1" applyAlignment="1">
      <alignment horizontal="right" vertical="center"/>
    </xf>
    <xf numFmtId="178" fontId="1" fillId="10" borderId="6" xfId="0" applyNumberFormat="1" applyFont="1" applyFill="1" applyBorder="1" applyAlignment="1">
      <alignment horizontal="right" vertical="center"/>
    </xf>
    <xf numFmtId="178" fontId="26" fillId="10" borderId="17" xfId="0" applyNumberFormat="1" applyFont="1" applyFill="1" applyBorder="1" applyAlignment="1" applyProtection="1">
      <alignment horizontal="right" vertical="center"/>
      <protection hidden="1"/>
    </xf>
    <xf numFmtId="178" fontId="26" fillId="10" borderId="7" xfId="0" applyNumberFormat="1" applyFont="1" applyFill="1" applyBorder="1" applyAlignment="1" applyProtection="1">
      <alignment horizontal="right" vertical="center"/>
      <protection hidden="1"/>
    </xf>
    <xf numFmtId="178" fontId="26" fillId="10" borderId="21" xfId="0" applyNumberFormat="1" applyFont="1" applyFill="1" applyBorder="1" applyAlignment="1" applyProtection="1">
      <alignment horizontal="right" vertical="center"/>
      <protection hidden="1"/>
    </xf>
    <xf numFmtId="0" fontId="16" fillId="0" borderId="17"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16" fillId="0" borderId="9" xfId="0" applyFont="1" applyBorder="1" applyAlignment="1" applyProtection="1">
      <alignment horizontal="center" vertical="top"/>
      <protection hidden="1"/>
    </xf>
    <xf numFmtId="0" fontId="14" fillId="2" borderId="9" xfId="0" applyFont="1" applyFill="1" applyBorder="1" applyAlignment="1" applyProtection="1">
      <alignment horizontal="center" vertical="center"/>
      <protection locked="0"/>
    </xf>
    <xf numFmtId="0" fontId="25" fillId="0" borderId="10" xfId="0" applyFont="1" applyBorder="1" applyAlignment="1" applyProtection="1">
      <alignment horizontal="left" vertical="top"/>
      <protection locked="0"/>
    </xf>
    <xf numFmtId="0" fontId="2" fillId="0" borderId="11" xfId="0" applyFont="1" applyBorder="1" applyAlignment="1" applyProtection="1">
      <alignment horizontal="right" vertical="top"/>
      <protection locked="0"/>
    </xf>
    <xf numFmtId="179" fontId="1" fillId="2" borderId="5" xfId="0" applyNumberFormat="1" applyFont="1" applyFill="1" applyBorder="1" applyAlignment="1" applyProtection="1">
      <alignment horizontal="right" vertical="center" wrapText="1"/>
    </xf>
    <xf numFmtId="179" fontId="14" fillId="2" borderId="0" xfId="0" applyNumberFormat="1" applyFont="1" applyFill="1" applyBorder="1" applyAlignment="1" applyProtection="1">
      <alignment horizontal="right" vertical="center" wrapText="1"/>
    </xf>
    <xf numFmtId="179" fontId="1" fillId="2" borderId="7" xfId="0" applyNumberFormat="1" applyFont="1" applyFill="1" applyBorder="1" applyAlignment="1" applyProtection="1">
      <alignment horizontal="right" vertical="center" wrapText="1"/>
    </xf>
    <xf numFmtId="179" fontId="14" fillId="2" borderId="7" xfId="0" applyNumberFormat="1" applyFont="1" applyFill="1" applyBorder="1" applyAlignment="1" applyProtection="1">
      <alignment horizontal="right" vertical="center" wrapText="1"/>
    </xf>
    <xf numFmtId="179" fontId="14" fillId="2" borderId="6" xfId="0" applyNumberFormat="1" applyFont="1" applyFill="1" applyBorder="1" applyAlignment="1" applyProtection="1">
      <alignment horizontal="right" vertical="center" wrapText="1"/>
    </xf>
    <xf numFmtId="179" fontId="14" fillId="2" borderId="21" xfId="0" applyNumberFormat="1" applyFont="1" applyFill="1" applyBorder="1" applyAlignment="1" applyProtection="1">
      <alignment horizontal="right" vertical="center" wrapText="1"/>
    </xf>
    <xf numFmtId="178" fontId="20" fillId="2" borderId="4" xfId="0" applyNumberFormat="1" applyFont="1" applyFill="1" applyBorder="1" applyAlignment="1" applyProtection="1">
      <alignment horizontal="right" vertical="center"/>
    </xf>
    <xf numFmtId="178" fontId="14" fillId="2" borderId="5" xfId="0" applyNumberFormat="1" applyFont="1" applyFill="1" applyBorder="1" applyAlignment="1" applyProtection="1">
      <alignment vertical="center"/>
    </xf>
    <xf numFmtId="178" fontId="1" fillId="2" borderId="18" xfId="0" applyNumberFormat="1" applyFont="1" applyFill="1" applyBorder="1" applyAlignment="1" applyProtection="1">
      <alignment horizontal="right" vertical="center"/>
    </xf>
    <xf numFmtId="178" fontId="1" fillId="2" borderId="0" xfId="0" applyNumberFormat="1" applyFont="1" applyFill="1" applyBorder="1" applyAlignment="1" applyProtection="1">
      <alignment horizontal="right" vertical="center"/>
    </xf>
    <xf numFmtId="179" fontId="21" fillId="0" borderId="9" xfId="0" applyNumberFormat="1" applyFont="1" applyBorder="1" applyAlignment="1" applyProtection="1">
      <alignment horizontal="right" vertical="center"/>
      <protection hidden="1"/>
    </xf>
    <xf numFmtId="179" fontId="21" fillId="0" borderId="6" xfId="0" applyNumberFormat="1" applyFont="1" applyBorder="1" applyAlignment="1" applyProtection="1">
      <alignment horizontal="right" vertical="center"/>
      <protection hidden="1"/>
    </xf>
    <xf numFmtId="0" fontId="3" fillId="0" borderId="1" xfId="0" applyFont="1" applyFill="1" applyBorder="1" applyAlignment="1" applyProtection="1">
      <alignment horizontal="center" vertical="center"/>
      <protection locked="0"/>
    </xf>
    <xf numFmtId="182" fontId="0" fillId="0" borderId="0" xfId="0" applyNumberFormat="1"/>
    <xf numFmtId="0" fontId="0" fillId="13" borderId="0" xfId="0" applyFill="1"/>
    <xf numFmtId="182" fontId="0" fillId="13" borderId="0" xfId="0" applyNumberFormat="1" applyFill="1"/>
    <xf numFmtId="0" fontId="0" fillId="9" borderId="0" xfId="0" applyFill="1"/>
    <xf numFmtId="182" fontId="0" fillId="9" borderId="0" xfId="0" applyNumberFormat="1" applyFill="1"/>
    <xf numFmtId="0" fontId="16" fillId="0" borderId="11" xfId="0" applyFont="1" applyBorder="1" applyAlignment="1" applyProtection="1">
      <alignment horizontal="right" vertical="top" shrinkToFit="1"/>
    </xf>
    <xf numFmtId="0" fontId="18" fillId="2" borderId="17"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protection locked="0"/>
    </xf>
    <xf numFmtId="0" fontId="14" fillId="2" borderId="15" xfId="0" applyFont="1" applyFill="1" applyBorder="1" applyAlignment="1" applyProtection="1">
      <alignment vertical="center" shrinkToFit="1"/>
      <protection locked="0"/>
    </xf>
    <xf numFmtId="38" fontId="27" fillId="0" borderId="1" xfId="2" applyFont="1" applyFill="1" applyBorder="1" applyAlignment="1" applyProtection="1">
      <alignment horizontal="right" vertical="center"/>
      <protection hidden="1"/>
    </xf>
    <xf numFmtId="38" fontId="27" fillId="0" borderId="1" xfId="2" applyFont="1" applyFill="1" applyBorder="1" applyAlignment="1" applyProtection="1">
      <alignment horizontal="right" vertical="center"/>
      <protection locked="0"/>
    </xf>
    <xf numFmtId="38" fontId="27" fillId="0" borderId="2" xfId="2" applyFont="1" applyFill="1" applyBorder="1" applyAlignment="1" applyProtection="1">
      <alignment horizontal="right" vertical="center"/>
      <protection hidden="1"/>
    </xf>
    <xf numFmtId="0" fontId="27" fillId="0" borderId="1" xfId="2" applyNumberFormat="1" applyFont="1" applyFill="1" applyBorder="1" applyAlignment="1" applyProtection="1">
      <alignment horizontal="right" vertical="center"/>
      <protection locked="0"/>
    </xf>
    <xf numFmtId="38" fontId="27" fillId="0" borderId="9" xfId="0" applyNumberFormat="1" applyFont="1" applyFill="1" applyBorder="1" applyAlignment="1" applyProtection="1">
      <alignment horizontal="right" vertical="center"/>
      <protection hidden="1"/>
    </xf>
    <xf numFmtId="0" fontId="20" fillId="0" borderId="6"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178" fontId="0" fillId="0" borderId="0" xfId="0" applyNumberFormat="1" applyAlignment="1" applyProtection="1">
      <alignment shrinkToFit="1"/>
      <protection hidden="1"/>
    </xf>
    <xf numFmtId="0" fontId="0" fillId="5" borderId="0" xfId="0" applyFill="1" applyAlignment="1" applyProtection="1">
      <alignment shrinkToFit="1"/>
      <protection hidden="1"/>
    </xf>
    <xf numFmtId="0" fontId="0" fillId="0" borderId="0" xfId="0" applyAlignment="1" applyProtection="1">
      <alignment shrinkToFit="1"/>
      <protection hidden="1"/>
    </xf>
    <xf numFmtId="0" fontId="15" fillId="0" borderId="0" xfId="0" applyFont="1" applyAlignment="1" applyProtection="1">
      <alignment vertical="center"/>
      <protection hidden="1"/>
    </xf>
    <xf numFmtId="0" fontId="36" fillId="0" borderId="0" xfId="0" applyFont="1" applyAlignment="1" applyProtection="1">
      <alignment vertical="center"/>
      <protection hidden="1"/>
    </xf>
    <xf numFmtId="0" fontId="36" fillId="0" borderId="22" xfId="0" applyFont="1" applyBorder="1" applyAlignment="1" applyProtection="1">
      <alignment vertical="center"/>
      <protection hidden="1"/>
    </xf>
    <xf numFmtId="0" fontId="36" fillId="0" borderId="0" xfId="0" applyFont="1" applyBorder="1" applyAlignment="1" applyProtection="1">
      <alignment vertical="center"/>
      <protection hidden="1"/>
    </xf>
    <xf numFmtId="0" fontId="36" fillId="0" borderId="23" xfId="0" applyFont="1" applyBorder="1" applyAlignment="1" applyProtection="1">
      <alignment vertical="center"/>
      <protection hidden="1"/>
    </xf>
    <xf numFmtId="0" fontId="36" fillId="0" borderId="24" xfId="0" applyFont="1" applyBorder="1" applyAlignment="1" applyProtection="1">
      <alignment vertical="center"/>
      <protection hidden="1"/>
    </xf>
    <xf numFmtId="0" fontId="36" fillId="0" borderId="25" xfId="0" applyFont="1" applyBorder="1" applyAlignment="1" applyProtection="1">
      <alignment vertical="center"/>
      <protection hidden="1"/>
    </xf>
    <xf numFmtId="0" fontId="36" fillId="0" borderId="26" xfId="0" applyFont="1" applyBorder="1" applyAlignment="1" applyProtection="1">
      <alignment vertical="center"/>
      <protection hidden="1"/>
    </xf>
    <xf numFmtId="0" fontId="36" fillId="0" borderId="27" xfId="0" applyFont="1" applyBorder="1" applyAlignment="1" applyProtection="1">
      <alignment vertical="center"/>
      <protection hidden="1"/>
    </xf>
    <xf numFmtId="0" fontId="36" fillId="0" borderId="28" xfId="0" applyFont="1" applyBorder="1" applyAlignment="1" applyProtection="1">
      <alignment vertical="center"/>
      <protection hidden="1"/>
    </xf>
    <xf numFmtId="183" fontId="36" fillId="0" borderId="29" xfId="0" applyNumberFormat="1" applyFont="1" applyBorder="1" applyAlignment="1" applyProtection="1">
      <alignment horizontal="center" vertical="center"/>
      <protection hidden="1"/>
    </xf>
    <xf numFmtId="183" fontId="36" fillId="0" borderId="30" xfId="0" applyNumberFormat="1" applyFont="1" applyBorder="1" applyAlignment="1" applyProtection="1">
      <alignment horizontal="center" vertical="center"/>
      <protection hidden="1"/>
    </xf>
    <xf numFmtId="0" fontId="36" fillId="0" borderId="29" xfId="0" applyFont="1" applyBorder="1" applyAlignment="1" applyProtection="1">
      <alignment vertical="center"/>
      <protection hidden="1"/>
    </xf>
    <xf numFmtId="183" fontId="36" fillId="0" borderId="31" xfId="0" applyNumberFormat="1" applyFont="1" applyBorder="1" applyAlignment="1" applyProtection="1">
      <alignment horizontal="center" vertical="center"/>
      <protection hidden="1"/>
    </xf>
    <xf numFmtId="0" fontId="36" fillId="0" borderId="31" xfId="0" applyFont="1" applyBorder="1" applyAlignment="1" applyProtection="1">
      <alignment vertical="center"/>
      <protection hidden="1"/>
    </xf>
    <xf numFmtId="0" fontId="36" fillId="0" borderId="30" xfId="0" applyFont="1" applyBorder="1" applyAlignment="1" applyProtection="1">
      <alignment vertical="center"/>
      <protection hidden="1"/>
    </xf>
    <xf numFmtId="183" fontId="36" fillId="0" borderId="0" xfId="0" applyNumberFormat="1" applyFont="1" applyBorder="1" applyAlignment="1" applyProtection="1">
      <alignment horizontal="center" vertical="center"/>
      <protection hidden="1"/>
    </xf>
    <xf numFmtId="0" fontId="36" fillId="0" borderId="32" xfId="0" applyFont="1" applyBorder="1" applyAlignment="1" applyProtection="1">
      <alignment vertical="center"/>
      <protection hidden="1"/>
    </xf>
    <xf numFmtId="0" fontId="36" fillId="0" borderId="33" xfId="0" applyFont="1" applyBorder="1" applyAlignment="1" applyProtection="1">
      <alignment vertical="center"/>
      <protection hidden="1"/>
    </xf>
    <xf numFmtId="38" fontId="4" fillId="0" borderId="1" xfId="2" applyFont="1" applyFill="1" applyBorder="1" applyAlignment="1" applyProtection="1">
      <alignment vertical="center"/>
      <protection hidden="1"/>
    </xf>
    <xf numFmtId="0" fontId="39" fillId="0" borderId="0" xfId="0" applyFont="1" applyProtection="1">
      <protection hidden="1"/>
    </xf>
    <xf numFmtId="179" fontId="0" fillId="0" borderId="0" xfId="0" applyNumberFormat="1" applyAlignment="1">
      <alignment shrinkToFit="1"/>
    </xf>
    <xf numFmtId="176" fontId="5" fillId="0" borderId="1" xfId="2" applyNumberFormat="1" applyFont="1" applyFill="1" applyBorder="1" applyAlignment="1" applyProtection="1">
      <alignment horizontal="center" vertical="center"/>
      <protection hidden="1"/>
    </xf>
    <xf numFmtId="38" fontId="5" fillId="0" borderId="1" xfId="2" applyFont="1" applyFill="1" applyBorder="1" applyAlignment="1" applyProtection="1">
      <alignment vertical="center" shrinkToFit="1"/>
      <protection hidden="1"/>
    </xf>
    <xf numFmtId="38" fontId="14" fillId="0" borderId="1" xfId="2" applyFont="1" applyFill="1" applyBorder="1" applyAlignment="1" applyProtection="1">
      <alignment horizontal="center" vertical="center" shrinkToFit="1"/>
      <protection hidden="1"/>
    </xf>
    <xf numFmtId="38" fontId="4" fillId="0" borderId="1" xfId="2" applyFont="1" applyFill="1" applyBorder="1" applyAlignment="1" applyProtection="1">
      <alignment vertical="center" shrinkToFit="1"/>
      <protection hidden="1"/>
    </xf>
    <xf numFmtId="38" fontId="5" fillId="0" borderId="34" xfId="2" applyFont="1" applyFill="1" applyBorder="1" applyAlignment="1" applyProtection="1">
      <alignment vertical="center"/>
      <protection hidden="1"/>
    </xf>
    <xf numFmtId="38" fontId="13" fillId="0" borderId="34" xfId="2" applyFont="1" applyFill="1" applyBorder="1" applyAlignment="1" applyProtection="1">
      <alignment vertical="center"/>
      <protection hidden="1"/>
    </xf>
    <xf numFmtId="38" fontId="4" fillId="0" borderId="34" xfId="2" applyFont="1" applyFill="1" applyBorder="1" applyAlignment="1" applyProtection="1">
      <alignment vertical="center"/>
      <protection hidden="1"/>
    </xf>
    <xf numFmtId="0" fontId="5" fillId="0" borderId="34" xfId="0" applyFont="1" applyFill="1" applyBorder="1" applyAlignment="1" applyProtection="1">
      <alignment vertical="center"/>
      <protection hidden="1"/>
    </xf>
    <xf numFmtId="0" fontId="13" fillId="0" borderId="34" xfId="0" applyFont="1" applyFill="1" applyBorder="1" applyAlignment="1" applyProtection="1">
      <alignment horizontal="center" vertical="center"/>
      <protection hidden="1"/>
    </xf>
    <xf numFmtId="0" fontId="15" fillId="0" borderId="0" xfId="0" applyFont="1" applyFill="1" applyAlignment="1" applyProtection="1">
      <alignment vertical="center"/>
      <protection hidden="1"/>
    </xf>
    <xf numFmtId="0" fontId="13" fillId="0" borderId="10" xfId="0" applyFont="1" applyFill="1" applyBorder="1" applyAlignment="1" applyProtection="1">
      <alignment horizontal="center" vertical="center"/>
      <protection hidden="1"/>
    </xf>
    <xf numFmtId="0" fontId="0" fillId="14" borderId="0" xfId="0" applyFill="1" applyProtection="1">
      <protection hidden="1"/>
    </xf>
    <xf numFmtId="0" fontId="40" fillId="14" borderId="0" xfId="0" applyFont="1" applyFill="1" applyProtection="1">
      <protection hidden="1"/>
    </xf>
    <xf numFmtId="185" fontId="0" fillId="0" borderId="0" xfId="0" applyNumberFormat="1" applyAlignment="1">
      <alignment shrinkToFit="1"/>
    </xf>
    <xf numFmtId="38" fontId="5" fillId="0" borderId="10" xfId="2" applyNumberFormat="1" applyFont="1" applyFill="1" applyBorder="1" applyAlignment="1" applyProtection="1">
      <alignment horizontal="center" vertical="center"/>
      <protection hidden="1"/>
    </xf>
    <xf numFmtId="38" fontId="5" fillId="0" borderId="35" xfId="2" applyFont="1" applyFill="1" applyBorder="1" applyAlignment="1" applyProtection="1">
      <alignment vertical="center"/>
      <protection hidden="1"/>
    </xf>
    <xf numFmtId="38" fontId="5" fillId="0" borderId="15" xfId="2" applyFont="1" applyFill="1" applyBorder="1" applyAlignment="1" applyProtection="1">
      <alignment horizontal="center" vertical="center"/>
      <protection hidden="1"/>
    </xf>
    <xf numFmtId="38" fontId="5" fillId="0" borderId="36" xfId="2" applyFont="1" applyFill="1" applyBorder="1" applyAlignment="1" applyProtection="1">
      <alignment vertical="center"/>
      <protection hidden="1"/>
    </xf>
    <xf numFmtId="0" fontId="13" fillId="0" borderId="10" xfId="0" applyFont="1" applyFill="1" applyBorder="1" applyAlignment="1" applyProtection="1">
      <alignment vertical="center" shrinkToFit="1"/>
      <protection hidden="1"/>
    </xf>
    <xf numFmtId="0" fontId="5" fillId="0" borderId="1" xfId="0" applyFont="1" applyFill="1" applyBorder="1" applyAlignment="1" applyProtection="1">
      <alignment vertical="center" shrinkToFit="1"/>
      <protection hidden="1"/>
    </xf>
    <xf numFmtId="0" fontId="5" fillId="0" borderId="1" xfId="0" applyFont="1" applyFill="1" applyBorder="1" applyAlignment="1" applyProtection="1">
      <alignment horizontal="center" vertical="center" shrinkToFit="1"/>
      <protection hidden="1"/>
    </xf>
    <xf numFmtId="38" fontId="5" fillId="15" borderId="1" xfId="2" applyFont="1" applyFill="1" applyBorder="1" applyAlignment="1" applyProtection="1">
      <alignment vertical="center" shrinkToFit="1"/>
      <protection hidden="1"/>
    </xf>
    <xf numFmtId="38" fontId="5" fillId="0" borderId="1" xfId="2" applyFont="1" applyFill="1" applyBorder="1" applyAlignment="1" applyProtection="1">
      <alignment horizontal="center" vertical="center" shrinkToFit="1"/>
      <protection hidden="1"/>
    </xf>
    <xf numFmtId="9" fontId="5" fillId="0" borderId="1" xfId="2" applyNumberFormat="1" applyFont="1" applyFill="1" applyBorder="1" applyAlignment="1" applyProtection="1">
      <alignment horizontal="center" vertical="center" shrinkToFit="1"/>
      <protection hidden="1"/>
    </xf>
    <xf numFmtId="38" fontId="13" fillId="0" borderId="1" xfId="2" applyFont="1" applyFill="1" applyBorder="1" applyAlignment="1" applyProtection="1">
      <alignment horizontal="center" vertical="center"/>
      <protection hidden="1"/>
    </xf>
    <xf numFmtId="0" fontId="17" fillId="0" borderId="0" xfId="0" applyFont="1" applyBorder="1" applyAlignment="1" applyProtection="1">
      <alignment vertical="center"/>
      <protection hidden="1"/>
    </xf>
    <xf numFmtId="0" fontId="42" fillId="0" borderId="0" xfId="0" applyFont="1" applyAlignment="1" applyProtection="1">
      <alignment vertical="center"/>
      <protection hidden="1"/>
    </xf>
    <xf numFmtId="178" fontId="0" fillId="0" borderId="0" xfId="0" applyNumberFormat="1" applyFill="1" applyAlignment="1">
      <alignment shrinkToFit="1"/>
    </xf>
    <xf numFmtId="0" fontId="43" fillId="2" borderId="0" xfId="0" applyFont="1" applyFill="1" applyAlignment="1" applyProtection="1">
      <alignment vertical="center"/>
      <protection hidden="1"/>
    </xf>
    <xf numFmtId="0" fontId="41" fillId="2" borderId="0" xfId="0" applyFont="1" applyFill="1" applyAlignment="1" applyProtection="1">
      <alignment vertical="center"/>
      <protection hidden="1"/>
    </xf>
    <xf numFmtId="0" fontId="40" fillId="2" borderId="0" xfId="0" applyFont="1" applyFill="1"/>
    <xf numFmtId="0" fontId="48" fillId="0" borderId="0" xfId="0" applyFont="1" applyBorder="1" applyAlignment="1" applyProtection="1">
      <alignment horizontal="distributed" vertical="center"/>
      <protection hidden="1"/>
    </xf>
    <xf numFmtId="0" fontId="15" fillId="0" borderId="0" xfId="0" applyFont="1" applyBorder="1" applyAlignment="1" applyProtection="1">
      <alignment horizontal="distributed" vertical="center"/>
      <protection hidden="1"/>
    </xf>
    <xf numFmtId="0" fontId="20" fillId="0" borderId="0" xfId="0" applyFont="1" applyBorder="1" applyAlignment="1" applyProtection="1">
      <alignment horizontal="distributed" vertical="center"/>
      <protection hidden="1"/>
    </xf>
    <xf numFmtId="0" fontId="15" fillId="0" borderId="0" xfId="0" applyFont="1" applyBorder="1" applyProtection="1">
      <protection hidden="1"/>
    </xf>
    <xf numFmtId="0" fontId="44" fillId="0" borderId="0" xfId="0" applyFont="1" applyAlignment="1" applyProtection="1">
      <alignment vertical="center"/>
      <protection hidden="1"/>
    </xf>
    <xf numFmtId="0" fontId="18" fillId="0" borderId="0" xfId="0" applyFont="1" applyBorder="1" applyAlignment="1" applyProtection="1">
      <alignment horizontal="center" vertical="center"/>
      <protection hidden="1"/>
    </xf>
    <xf numFmtId="0" fontId="15" fillId="0" borderId="0" xfId="0" applyFont="1" applyBorder="1" applyAlignment="1" applyProtection="1">
      <alignment vertical="center"/>
      <protection hidden="1"/>
    </xf>
    <xf numFmtId="0" fontId="20" fillId="0" borderId="0" xfId="0" applyFont="1" applyBorder="1" applyAlignment="1" applyProtection="1">
      <alignment horizontal="left" vertical="center"/>
      <protection hidden="1"/>
    </xf>
    <xf numFmtId="0" fontId="15" fillId="0" borderId="27" xfId="0" applyFont="1" applyBorder="1" applyProtection="1">
      <protection locked="0" hidden="1"/>
    </xf>
    <xf numFmtId="0" fontId="15" fillId="0" borderId="0" xfId="0" applyFont="1" applyBorder="1" applyProtection="1">
      <protection locked="0" hidden="1"/>
    </xf>
    <xf numFmtId="0" fontId="15" fillId="0" borderId="27" xfId="0" applyFont="1" applyBorder="1" applyAlignment="1" applyProtection="1">
      <alignment horizontal="center" vertical="center"/>
      <protection hidden="1"/>
    </xf>
    <xf numFmtId="0" fontId="15" fillId="0" borderId="28" xfId="0" applyFont="1" applyBorder="1" applyAlignment="1" applyProtection="1">
      <alignment horizontal="center" vertical="center"/>
      <protection hidden="1"/>
    </xf>
    <xf numFmtId="0" fontId="15" fillId="0" borderId="37" xfId="0" applyFont="1" applyBorder="1" applyProtection="1">
      <protection hidden="1"/>
    </xf>
    <xf numFmtId="0" fontId="20" fillId="0" borderId="37" xfId="0" applyFont="1" applyBorder="1" applyAlignment="1" applyProtection="1">
      <alignment horizontal="center" vertical="center"/>
      <protection hidden="1"/>
    </xf>
    <xf numFmtId="0" fontId="15" fillId="0" borderId="24" xfId="0" applyFont="1" applyBorder="1" applyProtection="1">
      <protection locked="0" hidden="1"/>
    </xf>
    <xf numFmtId="0" fontId="15" fillId="0" borderId="0" xfId="0" applyFont="1" applyBorder="1" applyAlignment="1" applyProtection="1">
      <alignment horizontal="center" vertical="center"/>
      <protection hidden="1"/>
    </xf>
    <xf numFmtId="0" fontId="15" fillId="0" borderId="37" xfId="0" applyFont="1" applyBorder="1" applyAlignment="1" applyProtection="1">
      <alignment horizontal="center" vertical="center"/>
      <protection hidden="1"/>
    </xf>
    <xf numFmtId="0" fontId="15" fillId="0" borderId="0" xfId="0" applyFont="1" applyAlignment="1" applyProtection="1">
      <alignment horizontal="center" vertical="center" textRotation="255"/>
      <protection hidden="1"/>
    </xf>
    <xf numFmtId="0" fontId="15" fillId="0" borderId="27" xfId="0" applyFont="1" applyBorder="1" applyProtection="1">
      <protection hidden="1"/>
    </xf>
    <xf numFmtId="0" fontId="15" fillId="0" borderId="28" xfId="0" applyFont="1" applyBorder="1" applyProtection="1">
      <protection hidden="1"/>
    </xf>
    <xf numFmtId="0" fontId="1" fillId="0" borderId="38" xfId="0" applyFont="1" applyBorder="1" applyAlignment="1" applyProtection="1">
      <alignment horizontal="center" vertical="center"/>
      <protection hidden="1"/>
    </xf>
    <xf numFmtId="0" fontId="1" fillId="7" borderId="0" xfId="0" applyFont="1" applyFill="1" applyBorder="1" applyProtection="1">
      <protection hidden="1"/>
    </xf>
    <xf numFmtId="0" fontId="50" fillId="0" borderId="0" xfId="0" applyFont="1" applyAlignment="1" applyProtection="1">
      <alignment vertical="center"/>
      <protection hidden="1"/>
    </xf>
    <xf numFmtId="0" fontId="15" fillId="0" borderId="24" xfId="0" applyFont="1" applyBorder="1" applyProtection="1">
      <protection hidden="1"/>
    </xf>
    <xf numFmtId="0" fontId="15" fillId="0" borderId="25" xfId="0" applyFont="1" applyBorder="1" applyProtection="1">
      <protection hidden="1"/>
    </xf>
    <xf numFmtId="38" fontId="15" fillId="0" borderId="0" xfId="0" applyNumberFormat="1" applyFont="1" applyProtection="1">
      <protection hidden="1"/>
    </xf>
    <xf numFmtId="0" fontId="50" fillId="0" borderId="0" xfId="0" applyFont="1" applyBorder="1" applyAlignment="1" applyProtection="1">
      <alignment vertical="center"/>
      <protection hidden="1"/>
    </xf>
    <xf numFmtId="0" fontId="48" fillId="0" borderId="39" xfId="0" applyFont="1" applyBorder="1" applyProtection="1">
      <protection hidden="1"/>
    </xf>
    <xf numFmtId="0" fontId="48" fillId="0" borderId="40" xfId="0" applyFont="1" applyBorder="1" applyProtection="1">
      <protection hidden="1"/>
    </xf>
    <xf numFmtId="0" fontId="20" fillId="0" borderId="41" xfId="0" applyFont="1" applyBorder="1" applyAlignment="1" applyProtection="1">
      <alignment horizontal="right"/>
      <protection hidden="1"/>
    </xf>
    <xf numFmtId="0" fontId="48" fillId="0" borderId="27" xfId="0" applyFont="1" applyBorder="1" applyProtection="1">
      <protection hidden="1"/>
    </xf>
    <xf numFmtId="0" fontId="20" fillId="0" borderId="28" xfId="0" applyFont="1" applyBorder="1" applyAlignment="1" applyProtection="1">
      <alignment horizontal="right"/>
      <protection hidden="1"/>
    </xf>
    <xf numFmtId="0" fontId="15" fillId="0" borderId="26" xfId="0" applyFont="1" applyBorder="1" applyAlignment="1" applyProtection="1">
      <alignment horizontal="center" vertical="center"/>
      <protection hidden="1"/>
    </xf>
    <xf numFmtId="0" fontId="15" fillId="0" borderId="29" xfId="0" applyFont="1" applyBorder="1" applyAlignment="1" applyProtection="1">
      <alignment horizontal="center" vertical="center" textRotation="255"/>
      <protection hidden="1"/>
    </xf>
    <xf numFmtId="0" fontId="15" fillId="0" borderId="42" xfId="0" applyFont="1" applyBorder="1" applyProtection="1">
      <protection hidden="1"/>
    </xf>
    <xf numFmtId="0" fontId="15" fillId="0" borderId="43" xfId="0" applyFont="1" applyBorder="1" applyProtection="1">
      <protection hidden="1"/>
    </xf>
    <xf numFmtId="0" fontId="51" fillId="0" borderId="5" xfId="0" applyFont="1" applyBorder="1" applyAlignment="1" applyProtection="1">
      <alignment horizontal="center" vertical="center"/>
      <protection hidden="1"/>
    </xf>
    <xf numFmtId="0" fontId="51" fillId="0" borderId="6" xfId="0" applyFont="1" applyBorder="1" applyAlignment="1" applyProtection="1">
      <alignment horizontal="center" vertical="center"/>
      <protection hidden="1"/>
    </xf>
    <xf numFmtId="0" fontId="15" fillId="0" borderId="44" xfId="0" applyFont="1" applyBorder="1" applyAlignment="1" applyProtection="1">
      <alignment horizontal="center" vertical="center" textRotation="255"/>
      <protection hidden="1"/>
    </xf>
    <xf numFmtId="0" fontId="15" fillId="0" borderId="28" xfId="0" applyFont="1" applyBorder="1" applyAlignment="1" applyProtection="1">
      <alignment horizontal="center" vertical="center" textRotation="255"/>
      <protection hidden="1"/>
    </xf>
    <xf numFmtId="0" fontId="15" fillId="0" borderId="26" xfId="0" applyFont="1" applyBorder="1" applyAlignment="1" applyProtection="1">
      <alignment horizontal="center" vertical="center" textRotation="255"/>
      <protection hidden="1"/>
    </xf>
    <xf numFmtId="0" fontId="15" fillId="0" borderId="26" xfId="0" applyFont="1" applyBorder="1" applyProtection="1">
      <protection hidden="1"/>
    </xf>
    <xf numFmtId="0" fontId="51" fillId="0" borderId="27" xfId="0" applyFont="1" applyBorder="1" applyAlignment="1" applyProtection="1">
      <alignment horizontal="center" vertical="center"/>
      <protection hidden="1"/>
    </xf>
    <xf numFmtId="0" fontId="51" fillId="0" borderId="28" xfId="0" applyFont="1" applyBorder="1" applyAlignment="1" applyProtection="1">
      <alignment horizontal="center" vertical="center"/>
      <protection hidden="1"/>
    </xf>
    <xf numFmtId="0" fontId="15" fillId="0" borderId="22" xfId="0" applyFont="1" applyBorder="1" applyAlignment="1" applyProtection="1">
      <alignment horizontal="center" vertical="center"/>
      <protection hidden="1"/>
    </xf>
    <xf numFmtId="0" fontId="15" fillId="0" borderId="31" xfId="0" applyFont="1" applyBorder="1" applyAlignment="1" applyProtection="1">
      <alignment horizontal="center" vertical="center" textRotation="255"/>
      <protection hidden="1"/>
    </xf>
    <xf numFmtId="0" fontId="15" fillId="0" borderId="45" xfId="0" applyFont="1" applyBorder="1" applyAlignment="1" applyProtection="1">
      <alignment horizontal="center" vertical="center"/>
      <protection hidden="1"/>
    </xf>
    <xf numFmtId="0" fontId="51" fillId="0" borderId="22" xfId="0" applyFont="1" applyBorder="1" applyAlignment="1" applyProtection="1">
      <alignment horizontal="center" vertical="center"/>
      <protection hidden="1"/>
    </xf>
    <xf numFmtId="0" fontId="51" fillId="0" borderId="45" xfId="0" applyFont="1" applyBorder="1" applyAlignment="1" applyProtection="1">
      <alignment horizontal="center" vertical="center"/>
      <protection hidden="1"/>
    </xf>
    <xf numFmtId="0" fontId="15" fillId="0" borderId="18" xfId="0" applyFont="1" applyBorder="1" applyAlignment="1" applyProtection="1">
      <alignment horizontal="center" vertical="center" textRotation="255"/>
      <protection hidden="1"/>
    </xf>
    <xf numFmtId="0" fontId="15" fillId="0" borderId="37" xfId="0" applyFont="1" applyBorder="1" applyAlignment="1" applyProtection="1">
      <alignment horizontal="center" vertical="center" textRotation="255"/>
      <protection hidden="1"/>
    </xf>
    <xf numFmtId="0" fontId="15" fillId="0" borderId="22" xfId="0" applyFont="1" applyBorder="1" applyAlignment="1" applyProtection="1">
      <alignment horizontal="center" vertical="center" textRotation="255"/>
      <protection hidden="1"/>
    </xf>
    <xf numFmtId="0" fontId="15" fillId="0" borderId="22" xfId="0" applyFont="1" applyBorder="1" applyAlignment="1" applyProtection="1">
      <alignment horizontal="distributed" vertical="center"/>
      <protection hidden="1"/>
    </xf>
    <xf numFmtId="0" fontId="51" fillId="0" borderId="37" xfId="0" applyFont="1" applyBorder="1" applyAlignment="1" applyProtection="1">
      <alignment horizontal="center" vertical="center"/>
      <protection hidden="1"/>
    </xf>
    <xf numFmtId="0" fontId="15" fillId="0" borderId="24" xfId="0" applyFont="1" applyBorder="1" applyAlignment="1" applyProtection="1">
      <alignment horizontal="center" vertical="center"/>
      <protection hidden="1"/>
    </xf>
    <xf numFmtId="0" fontId="51" fillId="0" borderId="0" xfId="0" applyFont="1" applyBorder="1" applyAlignment="1" applyProtection="1">
      <alignment horizontal="center" vertical="center"/>
      <protection hidden="1"/>
    </xf>
    <xf numFmtId="0" fontId="53" fillId="0" borderId="28" xfId="0" applyFont="1" applyBorder="1" applyAlignment="1" applyProtection="1">
      <alignment horizontal="right" vertical="top"/>
      <protection hidden="1"/>
    </xf>
    <xf numFmtId="0" fontId="15" fillId="0" borderId="46" xfId="0" applyFont="1" applyBorder="1" applyProtection="1">
      <protection hidden="1"/>
    </xf>
    <xf numFmtId="0" fontId="15" fillId="0" borderId="47" xfId="0" applyFont="1" applyBorder="1" applyProtection="1">
      <protection hidden="1"/>
    </xf>
    <xf numFmtId="0" fontId="51" fillId="0" borderId="7" xfId="0" applyFont="1" applyBorder="1" applyAlignment="1" applyProtection="1">
      <alignment horizontal="center" vertical="center"/>
      <protection hidden="1"/>
    </xf>
    <xf numFmtId="0" fontId="51" fillId="0" borderId="21" xfId="0" applyFont="1" applyBorder="1" applyAlignment="1" applyProtection="1">
      <alignment horizontal="center" vertical="center"/>
      <protection hidden="1"/>
    </xf>
    <xf numFmtId="0" fontId="15" fillId="0" borderId="23" xfId="0" applyFont="1" applyBorder="1" applyProtection="1">
      <protection hidden="1"/>
    </xf>
    <xf numFmtId="0" fontId="15" fillId="0" borderId="24" xfId="0" applyFont="1" applyBorder="1" applyAlignment="1" applyProtection="1">
      <alignment horizontal="distributed" vertical="center"/>
      <protection hidden="1"/>
    </xf>
    <xf numFmtId="0" fontId="51" fillId="0" borderId="24" xfId="0" applyFont="1" applyBorder="1" applyAlignment="1" applyProtection="1">
      <alignment horizontal="center" vertical="center"/>
      <protection hidden="1"/>
    </xf>
    <xf numFmtId="0" fontId="51" fillId="0" borderId="25" xfId="0" applyFont="1" applyBorder="1" applyAlignment="1" applyProtection="1">
      <alignment horizontal="center" vertical="center"/>
      <protection hidden="1"/>
    </xf>
    <xf numFmtId="0" fontId="15" fillId="0" borderId="27" xfId="0" applyFont="1" applyBorder="1" applyAlignment="1" applyProtection="1">
      <alignment horizontal="distributed" vertical="center"/>
      <protection hidden="1"/>
    </xf>
    <xf numFmtId="0" fontId="52" fillId="0" borderId="0" xfId="0" applyFont="1" applyBorder="1" applyAlignment="1" applyProtection="1">
      <alignment horizontal="center" vertical="center"/>
      <protection hidden="1"/>
    </xf>
    <xf numFmtId="0" fontId="55" fillId="0" borderId="22" xfId="0" applyFont="1" applyBorder="1" applyAlignment="1" applyProtection="1">
      <alignment horizontal="distributed" vertical="center"/>
      <protection hidden="1"/>
    </xf>
    <xf numFmtId="0" fontId="15" fillId="0" borderId="45" xfId="0" applyFont="1" applyBorder="1" applyProtection="1">
      <protection hidden="1"/>
    </xf>
    <xf numFmtId="0" fontId="15" fillId="0" borderId="37" xfId="0" applyFont="1" applyBorder="1" applyProtection="1">
      <protection locked="0" hidden="1"/>
    </xf>
    <xf numFmtId="0" fontId="15" fillId="0" borderId="0" xfId="0" applyFont="1" applyBorder="1" applyAlignment="1" applyProtection="1">
      <alignment horizontal="distributed" vertical="center" wrapText="1"/>
      <protection hidden="1"/>
    </xf>
    <xf numFmtId="0" fontId="55" fillId="0" borderId="22" xfId="0" applyFont="1" applyBorder="1" applyAlignment="1" applyProtection="1">
      <alignment horizontal="center" vertical="center"/>
      <protection hidden="1"/>
    </xf>
    <xf numFmtId="0" fontId="15" fillId="0" borderId="22" xfId="0" applyFont="1" applyBorder="1" applyProtection="1">
      <protection hidden="1"/>
    </xf>
    <xf numFmtId="0" fontId="15" fillId="0" borderId="23" xfId="0" applyFont="1" applyBorder="1" applyAlignment="1" applyProtection="1">
      <alignment horizontal="distributed" vertical="center" wrapText="1"/>
      <protection hidden="1"/>
    </xf>
    <xf numFmtId="0" fontId="15" fillId="0" borderId="26" xfId="0" applyFont="1" applyBorder="1" applyAlignment="1" applyProtection="1">
      <alignment horizontal="distributed" vertical="center" wrapText="1"/>
      <protection hidden="1"/>
    </xf>
    <xf numFmtId="0" fontId="15" fillId="0" borderId="27" xfId="0" applyFont="1" applyBorder="1" applyAlignment="1" applyProtection="1">
      <alignment horizontal="distributed" vertical="center" wrapText="1"/>
      <protection hidden="1"/>
    </xf>
    <xf numFmtId="0" fontId="15" fillId="0" borderId="22" xfId="0" applyFont="1" applyBorder="1" applyAlignment="1" applyProtection="1">
      <alignment horizontal="distributed" vertical="center" wrapText="1"/>
      <protection hidden="1"/>
    </xf>
    <xf numFmtId="0" fontId="15" fillId="0" borderId="24" xfId="0" applyFont="1" applyBorder="1" applyAlignment="1" applyProtection="1">
      <alignment horizontal="distributed" vertical="center" wrapText="1"/>
      <protection hidden="1"/>
    </xf>
    <xf numFmtId="0" fontId="55" fillId="0" borderId="0" xfId="0" applyFont="1" applyBorder="1" applyAlignment="1" applyProtection="1">
      <alignment horizontal="center" vertical="center"/>
      <protection hidden="1"/>
    </xf>
    <xf numFmtId="0" fontId="15" fillId="0" borderId="30" xfId="0" applyFont="1" applyBorder="1" applyAlignment="1" applyProtection="1">
      <alignment horizontal="center" vertical="center" textRotation="255"/>
      <protection hidden="1"/>
    </xf>
    <xf numFmtId="0" fontId="15" fillId="0" borderId="46" xfId="0" applyFont="1" applyBorder="1" applyAlignment="1" applyProtection="1">
      <alignment horizontal="center" vertical="center"/>
      <protection hidden="1"/>
    </xf>
    <xf numFmtId="0" fontId="53" fillId="0" borderId="0" xfId="0" applyFont="1" applyBorder="1" applyProtection="1">
      <protection hidden="1"/>
    </xf>
    <xf numFmtId="0" fontId="15" fillId="0" borderId="23" xfId="0" applyFont="1" applyBorder="1" applyAlignment="1" applyProtection="1">
      <alignment horizontal="distributed" vertical="center"/>
      <protection hidden="1"/>
    </xf>
    <xf numFmtId="0" fontId="15" fillId="0" borderId="26" xfId="0" applyFont="1" applyBorder="1" applyAlignment="1" applyProtection="1">
      <alignment horizontal="distributed" vertical="center"/>
      <protection hidden="1"/>
    </xf>
    <xf numFmtId="0" fontId="15" fillId="0" borderId="27" xfId="0" applyFont="1" applyBorder="1" applyAlignment="1" applyProtection="1">
      <alignment horizontal="center" vertical="center" textRotation="255"/>
      <protection hidden="1"/>
    </xf>
    <xf numFmtId="0" fontId="15" fillId="0" borderId="48" xfId="0" applyFont="1" applyBorder="1" applyProtection="1">
      <protection hidden="1"/>
    </xf>
    <xf numFmtId="0" fontId="51" fillId="0" borderId="49" xfId="0" applyFont="1" applyBorder="1" applyAlignment="1" applyProtection="1">
      <alignment horizontal="center" vertical="center"/>
      <protection hidden="1"/>
    </xf>
    <xf numFmtId="0" fontId="15" fillId="0" borderId="26" xfId="0" applyFont="1" applyBorder="1" applyAlignment="1" applyProtection="1">
      <alignment horizontal="center"/>
      <protection hidden="1"/>
    </xf>
    <xf numFmtId="0" fontId="15" fillId="0" borderId="27" xfId="0" applyFont="1" applyBorder="1" applyAlignment="1" applyProtection="1">
      <alignment horizontal="center"/>
      <protection hidden="1"/>
    </xf>
    <xf numFmtId="0" fontId="15" fillId="0" borderId="28" xfId="0" applyFont="1" applyBorder="1" applyAlignment="1" applyProtection="1">
      <alignment horizontal="center"/>
      <protection hidden="1"/>
    </xf>
    <xf numFmtId="0" fontId="15" fillId="0" borderId="0" xfId="0" applyFont="1" applyBorder="1" applyAlignment="1" applyProtection="1">
      <alignment horizontal="center" vertical="center" textRotation="255"/>
      <protection hidden="1"/>
    </xf>
    <xf numFmtId="0" fontId="15" fillId="0" borderId="23" xfId="0" applyFont="1" applyBorder="1" applyAlignment="1" applyProtection="1">
      <alignment horizontal="center" vertical="center" textRotation="255"/>
      <protection hidden="1"/>
    </xf>
    <xf numFmtId="0" fontId="15" fillId="0" borderId="30" xfId="0" applyFont="1" applyBorder="1" applyProtection="1">
      <protection hidden="1"/>
    </xf>
    <xf numFmtId="0" fontId="15" fillId="0" borderId="29" xfId="0" applyFont="1" applyBorder="1" applyProtection="1">
      <protection hidden="1"/>
    </xf>
    <xf numFmtId="0" fontId="15" fillId="0" borderId="50" xfId="0" applyFont="1" applyBorder="1" applyProtection="1">
      <protection hidden="1"/>
    </xf>
    <xf numFmtId="0" fontId="15" fillId="0" borderId="51" xfId="0" applyFont="1" applyBorder="1" applyProtection="1">
      <protection hidden="1"/>
    </xf>
    <xf numFmtId="0" fontId="15" fillId="0" borderId="4" xfId="0" applyFont="1" applyBorder="1" applyProtection="1">
      <protection hidden="1"/>
    </xf>
    <xf numFmtId="0" fontId="15" fillId="0" borderId="49" xfId="0" applyFont="1" applyBorder="1" applyProtection="1">
      <protection hidden="1"/>
    </xf>
    <xf numFmtId="0" fontId="15" fillId="0" borderId="25" xfId="0" applyFont="1" applyBorder="1" applyAlignment="1" applyProtection="1">
      <alignment horizontal="center" vertical="center" textRotation="255"/>
      <protection hidden="1"/>
    </xf>
    <xf numFmtId="0" fontId="15" fillId="0" borderId="18" xfId="0" applyFont="1" applyBorder="1" applyProtection="1">
      <protection hidden="1"/>
    </xf>
    <xf numFmtId="0" fontId="33" fillId="0" borderId="37" xfId="0" applyFont="1" applyBorder="1" applyAlignment="1" applyProtection="1">
      <alignment horizontal="right" vertical="center"/>
      <protection hidden="1"/>
    </xf>
    <xf numFmtId="0" fontId="21" fillId="0" borderId="27" xfId="0" applyFont="1" applyBorder="1" applyAlignment="1" applyProtection="1">
      <alignment horizontal="left" vertical="center" indent="1"/>
      <protection hidden="1"/>
    </xf>
    <xf numFmtId="0" fontId="15" fillId="0" borderId="17" xfId="0" applyFont="1" applyBorder="1" applyProtection="1">
      <protection hidden="1"/>
    </xf>
    <xf numFmtId="0" fontId="21" fillId="0" borderId="0" xfId="0" applyFont="1" applyBorder="1" applyAlignment="1" applyProtection="1">
      <alignment horizontal="left" vertical="center" indent="1"/>
      <protection hidden="1"/>
    </xf>
    <xf numFmtId="0" fontId="15" fillId="0" borderId="27" xfId="0" applyFont="1" applyBorder="1" applyAlignment="1" applyProtection="1">
      <alignment vertical="center"/>
      <protection hidden="1"/>
    </xf>
    <xf numFmtId="0" fontId="33" fillId="0" borderId="24" xfId="0" applyFont="1" applyBorder="1" applyAlignment="1" applyProtection="1">
      <alignment horizontal="right" vertical="center"/>
      <protection hidden="1"/>
    </xf>
    <xf numFmtId="188" fontId="33" fillId="0" borderId="25" xfId="0" applyNumberFormat="1" applyFont="1" applyBorder="1" applyAlignment="1" applyProtection="1">
      <alignment horizontal="right" vertical="center"/>
      <protection hidden="1"/>
    </xf>
    <xf numFmtId="0" fontId="15" fillId="0" borderId="24" xfId="0" applyFont="1" applyBorder="1" applyAlignment="1" applyProtection="1">
      <alignment vertical="center"/>
      <protection hidden="1"/>
    </xf>
    <xf numFmtId="0" fontId="21" fillId="0" borderId="0" xfId="0" applyFont="1" applyBorder="1" applyAlignment="1" applyProtection="1">
      <alignment horizontal="left" vertical="center"/>
      <protection hidden="1"/>
    </xf>
    <xf numFmtId="0" fontId="51" fillId="0" borderId="46" xfId="0" applyFont="1" applyBorder="1" applyAlignment="1" applyProtection="1">
      <alignment horizontal="center" vertical="center"/>
      <protection hidden="1"/>
    </xf>
    <xf numFmtId="0" fontId="51" fillId="0" borderId="44" xfId="0" applyFont="1" applyBorder="1" applyAlignment="1" applyProtection="1">
      <alignment horizontal="center" vertical="center"/>
      <protection hidden="1"/>
    </xf>
    <xf numFmtId="0" fontId="51" fillId="0" borderId="42" xfId="0" applyFont="1" applyBorder="1" applyAlignment="1" applyProtection="1">
      <alignment horizontal="center" vertical="center"/>
      <protection hidden="1"/>
    </xf>
    <xf numFmtId="0" fontId="55" fillId="0" borderId="45" xfId="0" applyFont="1" applyBorder="1" applyAlignment="1" applyProtection="1">
      <alignment horizontal="center" vertical="center"/>
      <protection hidden="1"/>
    </xf>
    <xf numFmtId="0" fontId="51" fillId="0" borderId="52" xfId="0" applyFont="1" applyBorder="1" applyAlignment="1" applyProtection="1">
      <alignment horizontal="center" vertical="center"/>
      <protection hidden="1"/>
    </xf>
    <xf numFmtId="0" fontId="51" fillId="0" borderId="53" xfId="0" applyFont="1" applyBorder="1" applyAlignment="1" applyProtection="1">
      <alignment horizontal="center" vertical="center"/>
      <protection hidden="1"/>
    </xf>
    <xf numFmtId="0" fontId="51" fillId="0" borderId="38" xfId="0" applyFont="1" applyBorder="1" applyAlignment="1" applyProtection="1">
      <alignment horizontal="center" vertical="center"/>
      <protection hidden="1"/>
    </xf>
    <xf numFmtId="0" fontId="51" fillId="0" borderId="54" xfId="0" applyFont="1" applyBorder="1" applyAlignment="1" applyProtection="1">
      <alignment horizontal="center" vertical="center"/>
      <protection hidden="1"/>
    </xf>
    <xf numFmtId="0" fontId="15" fillId="0" borderId="24" xfId="0" applyFont="1" applyBorder="1" applyAlignment="1" applyProtection="1">
      <alignment horizontal="center" vertical="center" textRotation="255"/>
      <protection hidden="1"/>
    </xf>
    <xf numFmtId="49" fontId="51" fillId="0" borderId="24" xfId="0" applyNumberFormat="1" applyFont="1" applyBorder="1" applyAlignment="1" applyProtection="1">
      <alignment horizontal="center" vertical="center"/>
      <protection hidden="1"/>
    </xf>
    <xf numFmtId="0" fontId="51" fillId="0" borderId="17" xfId="0" applyFont="1" applyBorder="1" applyAlignment="1" applyProtection="1">
      <alignment horizontal="center" vertical="center"/>
      <protection hidden="1"/>
    </xf>
    <xf numFmtId="49" fontId="51" fillId="0" borderId="7" xfId="0" applyNumberFormat="1" applyFont="1" applyBorder="1" applyAlignment="1" applyProtection="1">
      <alignment horizontal="center" vertical="center"/>
      <protection hidden="1"/>
    </xf>
    <xf numFmtId="0" fontId="59" fillId="0" borderId="0" xfId="0" applyFont="1" applyBorder="1" applyAlignment="1" applyProtection="1">
      <alignment horizontal="distributed" vertical="center"/>
      <protection hidden="1"/>
    </xf>
    <xf numFmtId="179" fontId="54" fillId="0" borderId="37" xfId="0" applyNumberFormat="1" applyFont="1" applyBorder="1" applyAlignment="1" applyProtection="1">
      <alignment vertical="center"/>
      <protection locked="0"/>
    </xf>
    <xf numFmtId="0" fontId="15" fillId="0" borderId="0" xfId="0" applyFont="1" applyBorder="1" applyAlignment="1" applyProtection="1">
      <alignment vertical="center" shrinkToFit="1"/>
      <protection hidden="1"/>
    </xf>
    <xf numFmtId="0" fontId="44" fillId="0" borderId="0" xfId="0" applyFont="1" applyAlignment="1" applyProtection="1">
      <protection hidden="1"/>
    </xf>
    <xf numFmtId="0" fontId="44" fillId="0" borderId="0" xfId="0" applyFont="1" applyBorder="1" applyAlignment="1" applyProtection="1">
      <protection hidden="1"/>
    </xf>
    <xf numFmtId="0" fontId="5" fillId="0" borderId="0" xfId="0" applyNumberFormat="1" applyFont="1" applyBorder="1" applyAlignment="1" applyProtection="1">
      <alignment horizontal="center" vertical="center"/>
      <protection hidden="1"/>
    </xf>
    <xf numFmtId="0" fontId="5" fillId="7" borderId="0" xfId="0" applyNumberFormat="1" applyFont="1" applyFill="1" applyBorder="1" applyAlignment="1" applyProtection="1">
      <alignment horizontal="center" vertical="center"/>
      <protection hidden="1"/>
    </xf>
    <xf numFmtId="0" fontId="5" fillId="0" borderId="7" xfId="0" applyNumberFormat="1" applyFont="1" applyBorder="1" applyAlignment="1" applyProtection="1">
      <alignment horizontal="center" vertical="center"/>
      <protection hidden="1"/>
    </xf>
    <xf numFmtId="0" fontId="5" fillId="0" borderId="5" xfId="0" applyNumberFormat="1" applyFont="1" applyBorder="1" applyAlignment="1" applyProtection="1">
      <alignment horizontal="center" vertical="center"/>
      <protection hidden="1"/>
    </xf>
    <xf numFmtId="0" fontId="5" fillId="0" borderId="24" xfId="0" applyNumberFormat="1" applyFont="1" applyBorder="1" applyAlignment="1" applyProtection="1">
      <alignment horizontal="center" vertical="center"/>
      <protection hidden="1"/>
    </xf>
    <xf numFmtId="0" fontId="5" fillId="0" borderId="27" xfId="0" applyNumberFormat="1" applyFont="1" applyBorder="1" applyAlignment="1" applyProtection="1">
      <alignment horizontal="center" vertical="center"/>
      <protection hidden="1"/>
    </xf>
    <xf numFmtId="0" fontId="5" fillId="0" borderId="55" xfId="0" applyNumberFormat="1" applyFont="1" applyBorder="1" applyAlignment="1" applyProtection="1">
      <alignment horizontal="center" vertical="center"/>
      <protection hidden="1"/>
    </xf>
    <xf numFmtId="0" fontId="5" fillId="7" borderId="55" xfId="0" applyNumberFormat="1" applyFont="1" applyFill="1" applyBorder="1" applyAlignment="1" applyProtection="1">
      <alignment horizontal="center" vertical="center"/>
      <protection hidden="1"/>
    </xf>
    <xf numFmtId="0" fontId="5" fillId="0" borderId="7" xfId="0" applyNumberFormat="1" applyFont="1" applyBorder="1" applyAlignment="1" applyProtection="1">
      <alignment horizontal="right" vertical="center"/>
      <protection hidden="1"/>
    </xf>
    <xf numFmtId="0" fontId="5" fillId="0" borderId="5" xfId="0" applyNumberFormat="1" applyFont="1" applyBorder="1" applyAlignment="1" applyProtection="1">
      <alignment horizontal="right" vertical="center"/>
      <protection hidden="1"/>
    </xf>
    <xf numFmtId="0" fontId="5" fillId="0" borderId="24" xfId="0" applyNumberFormat="1" applyFont="1" applyBorder="1" applyAlignment="1" applyProtection="1">
      <alignment horizontal="right" vertical="center"/>
      <protection hidden="1"/>
    </xf>
    <xf numFmtId="0" fontId="5" fillId="0" borderId="27" xfId="0" applyNumberFormat="1" applyFont="1" applyBorder="1" applyAlignment="1" applyProtection="1">
      <alignment horizontal="right" vertical="center"/>
      <protection hidden="1"/>
    </xf>
    <xf numFmtId="0" fontId="48" fillId="0" borderId="27" xfId="0" applyFont="1" applyBorder="1" applyAlignment="1" applyProtection="1">
      <alignment horizontal="center" vertical="center"/>
      <protection hidden="1"/>
    </xf>
    <xf numFmtId="0" fontId="48" fillId="0" borderId="0" xfId="0" applyFont="1" applyBorder="1" applyAlignment="1" applyProtection="1">
      <alignment horizontal="center" vertical="center"/>
      <protection hidden="1"/>
    </xf>
    <xf numFmtId="0" fontId="48" fillId="0" borderId="28" xfId="0" applyFont="1" applyBorder="1" applyAlignment="1" applyProtection="1">
      <alignment horizontal="center" vertical="center"/>
      <protection hidden="1"/>
    </xf>
    <xf numFmtId="0" fontId="48" fillId="0" borderId="23" xfId="0" applyFont="1" applyBorder="1" applyAlignment="1" applyProtection="1">
      <alignment horizontal="center" vertical="center"/>
      <protection hidden="1"/>
    </xf>
    <xf numFmtId="0" fontId="48" fillId="0" borderId="26" xfId="0" applyFont="1" applyBorder="1" applyAlignment="1" applyProtection="1">
      <alignment horizontal="center" vertical="center"/>
      <protection hidden="1"/>
    </xf>
    <xf numFmtId="0" fontId="48" fillId="0" borderId="22" xfId="0" applyFont="1" applyBorder="1" applyAlignment="1" applyProtection="1">
      <alignment horizontal="center" vertical="center"/>
      <protection hidden="1"/>
    </xf>
    <xf numFmtId="0" fontId="48" fillId="0" borderId="37" xfId="0" applyFont="1" applyBorder="1" applyAlignment="1" applyProtection="1">
      <alignment horizontal="center" vertical="center"/>
      <protection hidden="1"/>
    </xf>
    <xf numFmtId="0" fontId="48" fillId="0" borderId="0" xfId="0" applyFont="1" applyAlignment="1" applyProtection="1">
      <alignment vertical="center"/>
      <protection hidden="1"/>
    </xf>
    <xf numFmtId="0" fontId="20" fillId="0" borderId="27" xfId="0" applyFont="1" applyBorder="1" applyAlignment="1" applyProtection="1">
      <alignment horizontal="center" vertical="center"/>
      <protection hidden="1"/>
    </xf>
    <xf numFmtId="0" fontId="53" fillId="0" borderId="27" xfId="0" applyFont="1" applyBorder="1" applyAlignment="1" applyProtection="1">
      <alignment horizontal="right" vertical="top"/>
      <protection hidden="1"/>
    </xf>
    <xf numFmtId="0" fontId="53" fillId="0" borderId="37" xfId="0" applyFont="1" applyBorder="1" applyAlignment="1" applyProtection="1">
      <alignment horizontal="right" vertical="top"/>
      <protection hidden="1"/>
    </xf>
    <xf numFmtId="0" fontId="15" fillId="7" borderId="0" xfId="0" applyFont="1" applyFill="1" applyBorder="1" applyProtection="1">
      <protection hidden="1"/>
    </xf>
    <xf numFmtId="0" fontId="15" fillId="7" borderId="37" xfId="0" applyFont="1" applyFill="1" applyBorder="1" applyProtection="1">
      <protection hidden="1"/>
    </xf>
    <xf numFmtId="0" fontId="15" fillId="7" borderId="24" xfId="0" applyFont="1" applyFill="1" applyBorder="1" applyProtection="1">
      <protection hidden="1"/>
    </xf>
    <xf numFmtId="0" fontId="15" fillId="7" borderId="25" xfId="0" applyFont="1" applyFill="1" applyBorder="1" applyProtection="1">
      <protection hidden="1"/>
    </xf>
    <xf numFmtId="0" fontId="48" fillId="0" borderId="0" xfId="0" applyFont="1" applyProtection="1">
      <protection hidden="1"/>
    </xf>
    <xf numFmtId="0" fontId="48" fillId="0" borderId="29" xfId="0" applyFont="1" applyBorder="1" applyProtection="1">
      <protection hidden="1"/>
    </xf>
    <xf numFmtId="0" fontId="48" fillId="0" borderId="26" xfId="0" applyFont="1" applyBorder="1" applyProtection="1">
      <protection hidden="1"/>
    </xf>
    <xf numFmtId="0" fontId="53" fillId="0" borderId="26" xfId="0" applyFont="1" applyBorder="1" applyAlignment="1" applyProtection="1">
      <alignment horizontal="right" vertical="top"/>
      <protection hidden="1"/>
    </xf>
    <xf numFmtId="0" fontId="48" fillId="0" borderId="22" xfId="0" applyFont="1" applyBorder="1" applyAlignment="1" applyProtection="1">
      <alignment vertical="center"/>
      <protection hidden="1"/>
    </xf>
    <xf numFmtId="0" fontId="48" fillId="0" borderId="37" xfId="0" applyFont="1" applyBorder="1" applyAlignment="1" applyProtection="1">
      <alignment vertical="center"/>
      <protection hidden="1"/>
    </xf>
    <xf numFmtId="0" fontId="35" fillId="0" borderId="22" xfId="0" applyFont="1" applyBorder="1" applyAlignment="1" applyProtection="1">
      <alignment vertical="top"/>
      <protection hidden="1"/>
    </xf>
    <xf numFmtId="0" fontId="48" fillId="0" borderId="26" xfId="0" applyFont="1" applyBorder="1" applyAlignment="1" applyProtection="1">
      <alignment vertical="center"/>
      <protection hidden="1"/>
    </xf>
    <xf numFmtId="0" fontId="48" fillId="0" borderId="27" xfId="0" applyFont="1" applyBorder="1" applyAlignment="1" applyProtection="1">
      <alignment vertical="center"/>
      <protection hidden="1"/>
    </xf>
    <xf numFmtId="0" fontId="48" fillId="0" borderId="28" xfId="0" applyFont="1" applyBorder="1" applyAlignment="1" applyProtection="1">
      <alignment vertical="center"/>
      <protection hidden="1"/>
    </xf>
    <xf numFmtId="0" fontId="48" fillId="0" borderId="37" xfId="0" applyFont="1" applyBorder="1" applyProtection="1">
      <protection hidden="1"/>
    </xf>
    <xf numFmtId="0" fontId="48" fillId="0" borderId="0" xfId="0" applyFont="1" applyBorder="1" applyAlignment="1" applyProtection="1">
      <alignment vertical="center"/>
      <protection hidden="1"/>
    </xf>
    <xf numFmtId="0" fontId="48" fillId="0" borderId="0" xfId="0" applyFont="1" applyBorder="1" applyProtection="1">
      <protection hidden="1"/>
    </xf>
    <xf numFmtId="0" fontId="48" fillId="0" borderId="30" xfId="0" applyFont="1" applyBorder="1" applyProtection="1">
      <protection hidden="1"/>
    </xf>
    <xf numFmtId="0" fontId="68" fillId="0" borderId="0" xfId="0" applyFont="1" applyAlignment="1" applyProtection="1">
      <alignment vertical="center"/>
      <protection hidden="1"/>
    </xf>
    <xf numFmtId="0" fontId="68" fillId="0" borderId="0" xfId="0" applyFont="1" applyBorder="1" applyAlignment="1" applyProtection="1">
      <alignment vertical="center"/>
      <protection hidden="1"/>
    </xf>
    <xf numFmtId="0" fontId="48" fillId="0" borderId="28" xfId="0" applyFont="1" applyBorder="1" applyProtection="1">
      <protection hidden="1"/>
    </xf>
    <xf numFmtId="0" fontId="48" fillId="0" borderId="27" xfId="0" applyFont="1" applyBorder="1" applyAlignment="1" applyProtection="1">
      <alignment vertical="center" wrapText="1"/>
      <protection hidden="1"/>
    </xf>
    <xf numFmtId="0" fontId="48" fillId="0" borderId="28" xfId="0" applyFont="1" applyBorder="1" applyAlignment="1" applyProtection="1">
      <alignment vertical="center" wrapText="1"/>
      <protection hidden="1"/>
    </xf>
    <xf numFmtId="0" fontId="48" fillId="0" borderId="22" xfId="0" applyFont="1" applyBorder="1" applyProtection="1">
      <protection hidden="1"/>
    </xf>
    <xf numFmtId="0" fontId="48" fillId="0" borderId="23" xfId="0" applyFont="1" applyBorder="1" applyAlignment="1" applyProtection="1">
      <alignment vertical="center"/>
      <protection hidden="1"/>
    </xf>
    <xf numFmtId="0" fontId="48" fillId="0" borderId="24" xfId="0" applyFont="1" applyBorder="1" applyAlignment="1" applyProtection="1">
      <alignment vertical="center"/>
      <protection hidden="1"/>
    </xf>
    <xf numFmtId="0" fontId="48" fillId="0" borderId="25" xfId="0" applyFont="1" applyBorder="1" applyAlignment="1" applyProtection="1">
      <alignment vertical="center"/>
      <protection hidden="1"/>
    </xf>
    <xf numFmtId="0" fontId="48" fillId="0" borderId="23" xfId="0" applyFont="1" applyBorder="1" applyProtection="1">
      <protection hidden="1"/>
    </xf>
    <xf numFmtId="0" fontId="48" fillId="0" borderId="25" xfId="0" applyFont="1" applyBorder="1" applyProtection="1">
      <protection hidden="1"/>
    </xf>
    <xf numFmtId="0" fontId="35" fillId="0" borderId="26" xfId="0" applyFont="1" applyBorder="1" applyAlignment="1" applyProtection="1">
      <alignment horizontal="left" vertical="top"/>
      <protection hidden="1"/>
    </xf>
    <xf numFmtId="0" fontId="53" fillId="0" borderId="0" xfId="0" applyFont="1" applyBorder="1" applyAlignment="1" applyProtection="1">
      <alignment vertical="top"/>
      <protection hidden="1"/>
    </xf>
    <xf numFmtId="0" fontId="53" fillId="0" borderId="24" xfId="0" applyFont="1" applyBorder="1" applyAlignment="1" applyProtection="1">
      <alignment horizontal="center" vertical="top"/>
      <protection hidden="1"/>
    </xf>
    <xf numFmtId="0" fontId="48" fillId="0" borderId="24" xfId="0" applyFont="1" applyBorder="1" applyProtection="1">
      <protection hidden="1"/>
    </xf>
    <xf numFmtId="0" fontId="20" fillId="0" borderId="33" xfId="0" applyFont="1" applyBorder="1" applyAlignment="1" applyProtection="1">
      <alignment horizontal="center" vertical="center"/>
      <protection hidden="1"/>
    </xf>
    <xf numFmtId="0" fontId="69" fillId="0" borderId="25" xfId="0" applyFont="1" applyBorder="1" applyAlignment="1" applyProtection="1">
      <alignment horizontal="center" vertical="center"/>
      <protection hidden="1"/>
    </xf>
    <xf numFmtId="0" fontId="3" fillId="0" borderId="9" xfId="0" applyFont="1" applyFill="1" applyBorder="1" applyAlignment="1">
      <alignment horizontal="center" vertical="center"/>
    </xf>
    <xf numFmtId="0" fontId="48" fillId="2" borderId="0" xfId="0" applyFont="1" applyFill="1" applyProtection="1">
      <protection hidden="1"/>
    </xf>
    <xf numFmtId="0" fontId="0" fillId="0" borderId="0" xfId="0" applyAlignment="1" applyProtection="1">
      <alignment horizontal="center"/>
      <protection hidden="1"/>
    </xf>
    <xf numFmtId="0" fontId="0" fillId="16" borderId="0" xfId="0" applyFill="1" applyProtection="1">
      <protection hidden="1"/>
    </xf>
    <xf numFmtId="0" fontId="0" fillId="0" borderId="0" xfId="0" applyAlignment="1" applyProtection="1">
      <alignment horizontal="center" vertical="center" shrinkToFit="1"/>
      <protection hidden="1"/>
    </xf>
    <xf numFmtId="38" fontId="0" fillId="0" borderId="0" xfId="0" applyNumberFormat="1" applyProtection="1">
      <protection hidden="1"/>
    </xf>
    <xf numFmtId="38" fontId="0" fillId="16" borderId="0" xfId="0" applyNumberFormat="1" applyFill="1" applyProtection="1">
      <protection hidden="1"/>
    </xf>
    <xf numFmtId="0" fontId="0" fillId="0" borderId="5" xfId="0" applyBorder="1" applyAlignment="1" applyProtection="1">
      <alignment horizontal="center" vertical="center"/>
      <protection hidden="1"/>
    </xf>
    <xf numFmtId="0" fontId="0" fillId="0" borderId="5" xfId="0" applyBorder="1" applyAlignment="1" applyProtection="1">
      <alignment horizontal="right"/>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Alignment="1" applyProtection="1">
      <alignment horizontal="center" vertical="center"/>
      <protection hidden="1"/>
    </xf>
    <xf numFmtId="0" fontId="0" fillId="0" borderId="7" xfId="0" applyBorder="1" applyAlignment="1" applyProtection="1">
      <alignment horizontal="right"/>
      <protection hidden="1"/>
    </xf>
    <xf numFmtId="0" fontId="0" fillId="0" borderId="7" xfId="0" applyBorder="1" applyProtection="1">
      <protection hidden="1"/>
    </xf>
    <xf numFmtId="0" fontId="0" fillId="0" borderId="21" xfId="0" applyBorder="1" applyProtection="1">
      <protection hidden="1"/>
    </xf>
    <xf numFmtId="0" fontId="21" fillId="0" borderId="0" xfId="0" applyFont="1" applyProtection="1">
      <protection hidden="1"/>
    </xf>
    <xf numFmtId="0" fontId="2" fillId="0" borderId="0" xfId="0" applyFont="1" applyAlignment="1" applyProtection="1">
      <alignment wrapText="1"/>
      <protection hidden="1"/>
    </xf>
    <xf numFmtId="0" fontId="0" fillId="0" borderId="45" xfId="0" applyBorder="1" applyProtection="1">
      <protection hidden="1"/>
    </xf>
    <xf numFmtId="0" fontId="2" fillId="0" borderId="0" xfId="0" applyFont="1" applyProtection="1">
      <protection hidden="1"/>
    </xf>
    <xf numFmtId="190" fontId="0" fillId="0" borderId="0" xfId="0" applyNumberFormat="1" applyProtection="1">
      <protection hidden="1"/>
    </xf>
    <xf numFmtId="0" fontId="0" fillId="0" borderId="5" xfId="0" applyFill="1" applyBorder="1" applyAlignment="1" applyProtection="1">
      <alignment horizontal="center" vertical="center"/>
      <protection hidden="1"/>
    </xf>
    <xf numFmtId="0" fontId="0" fillId="0" borderId="5" xfId="0" applyFill="1" applyBorder="1" applyProtection="1">
      <protection hidden="1"/>
    </xf>
    <xf numFmtId="0" fontId="0" fillId="0" borderId="6" xfId="0" applyFill="1" applyBorder="1" applyProtection="1">
      <protection hidden="1"/>
    </xf>
    <xf numFmtId="0" fontId="0" fillId="0" borderId="7" xfId="0" applyFill="1" applyBorder="1" applyAlignment="1" applyProtection="1">
      <alignment horizontal="center" vertical="center"/>
      <protection hidden="1"/>
    </xf>
    <xf numFmtId="0" fontId="0" fillId="0" borderId="7" xfId="0" applyFill="1" applyBorder="1" applyProtection="1">
      <protection hidden="1"/>
    </xf>
    <xf numFmtId="0" fontId="0" fillId="0" borderId="21" xfId="0" applyFill="1" applyBorder="1" applyProtection="1">
      <protection hidden="1"/>
    </xf>
    <xf numFmtId="0" fontId="0" fillId="0" borderId="0" xfId="0" applyAlignment="1" applyProtection="1">
      <alignment horizontal="center" vertical="center"/>
      <protection hidden="1"/>
    </xf>
    <xf numFmtId="0" fontId="0" fillId="0" borderId="0" xfId="0" applyAlignment="1" applyProtection="1">
      <alignment horizontal="right"/>
      <protection hidden="1"/>
    </xf>
    <xf numFmtId="0" fontId="15" fillId="0" borderId="5" xfId="0" applyFont="1" applyBorder="1" applyProtection="1">
      <protection hidden="1"/>
    </xf>
    <xf numFmtId="0" fontId="15" fillId="0" borderId="6" xfId="0" applyFont="1" applyBorder="1" applyProtection="1">
      <protection hidden="1"/>
    </xf>
    <xf numFmtId="0" fontId="44" fillId="0" borderId="18" xfId="0" applyFont="1" applyBorder="1" applyAlignment="1" applyProtection="1">
      <protection hidden="1"/>
    </xf>
    <xf numFmtId="0" fontId="44" fillId="0" borderId="45" xfId="0" applyFont="1" applyBorder="1" applyAlignment="1" applyProtection="1">
      <protection hidden="1"/>
    </xf>
    <xf numFmtId="0" fontId="44" fillId="0" borderId="17" xfId="0" applyFont="1" applyBorder="1" applyAlignment="1" applyProtection="1">
      <protection hidden="1"/>
    </xf>
    <xf numFmtId="0" fontId="44" fillId="0" borderId="7" xfId="0" applyFont="1" applyBorder="1" applyAlignment="1" applyProtection="1">
      <protection hidden="1"/>
    </xf>
    <xf numFmtId="0" fontId="44" fillId="0" borderId="21" xfId="0" applyFont="1" applyBorder="1" applyAlignment="1" applyProtection="1">
      <protection hidden="1"/>
    </xf>
    <xf numFmtId="179" fontId="71" fillId="0" borderId="0" xfId="0" applyNumberFormat="1" applyFont="1" applyProtection="1">
      <protection hidden="1"/>
    </xf>
    <xf numFmtId="190" fontId="71" fillId="0" borderId="0" xfId="0" applyNumberFormat="1" applyFont="1" applyProtection="1">
      <protection hidden="1"/>
    </xf>
    <xf numFmtId="0" fontId="0" fillId="0" borderId="18" xfId="0" applyBorder="1" applyProtection="1">
      <protection hidden="1"/>
    </xf>
    <xf numFmtId="0" fontId="70" fillId="15" borderId="23" xfId="0" applyFont="1" applyFill="1" applyBorder="1" applyAlignment="1" applyProtection="1">
      <alignment horizontal="center" vertical="center" shrinkToFit="1"/>
      <protection hidden="1"/>
    </xf>
    <xf numFmtId="179" fontId="70" fillId="15" borderId="24" xfId="0" applyNumberFormat="1" applyFont="1" applyFill="1" applyBorder="1" applyAlignment="1" applyProtection="1">
      <alignment horizontal="center" vertical="center" shrinkToFit="1"/>
      <protection hidden="1"/>
    </xf>
    <xf numFmtId="179" fontId="70" fillId="0" borderId="25" xfId="0" applyNumberFormat="1" applyFont="1" applyFill="1" applyBorder="1" applyAlignment="1" applyProtection="1">
      <alignment horizontal="center" vertical="center"/>
      <protection hidden="1"/>
    </xf>
    <xf numFmtId="0" fontId="30" fillId="0" borderId="0" xfId="0" applyFont="1" applyFill="1" applyBorder="1" applyProtection="1">
      <protection hidden="1"/>
    </xf>
    <xf numFmtId="0" fontId="30" fillId="7" borderId="55" xfId="0" applyFont="1" applyFill="1" applyBorder="1" applyProtection="1">
      <protection hidden="1"/>
    </xf>
    <xf numFmtId="0" fontId="30" fillId="0" borderId="0" xfId="0" applyFont="1" applyBorder="1" applyProtection="1">
      <protection hidden="1"/>
    </xf>
    <xf numFmtId="0" fontId="15" fillId="0" borderId="37" xfId="0" applyFont="1" applyBorder="1" applyAlignment="1" applyProtection="1">
      <protection hidden="1"/>
    </xf>
    <xf numFmtId="0" fontId="15" fillId="0" borderId="25" xfId="0" applyFont="1" applyBorder="1" applyAlignment="1" applyProtection="1">
      <protection hidden="1"/>
    </xf>
    <xf numFmtId="177" fontId="7" fillId="0" borderId="0" xfId="0" applyNumberFormat="1" applyFont="1" applyFill="1" applyBorder="1" applyAlignment="1" applyProtection="1">
      <alignment horizontal="center" vertical="center"/>
    </xf>
    <xf numFmtId="177" fontId="4" fillId="0" borderId="0" xfId="0" applyNumberFormat="1" applyFont="1" applyFill="1" applyBorder="1" applyAlignment="1" applyProtection="1">
      <alignment horizontal="center" vertical="center"/>
    </xf>
    <xf numFmtId="178" fontId="0" fillId="14" borderId="0" xfId="0" applyNumberFormat="1" applyFill="1" applyAlignment="1">
      <alignment horizontal="center" shrinkToFit="1"/>
    </xf>
    <xf numFmtId="178" fontId="0" fillId="17" borderId="0" xfId="0" applyNumberFormat="1" applyFill="1" applyAlignment="1">
      <alignment shrinkToFit="1"/>
    </xf>
    <xf numFmtId="0" fontId="0" fillId="17" borderId="0" xfId="0" applyNumberFormat="1" applyFill="1" applyAlignment="1">
      <alignment shrinkToFit="1"/>
    </xf>
    <xf numFmtId="185" fontId="0" fillId="17" borderId="0" xfId="0" applyNumberFormat="1" applyFill="1" applyAlignment="1">
      <alignment shrinkToFit="1"/>
    </xf>
    <xf numFmtId="0" fontId="0" fillId="17" borderId="0" xfId="0" applyFill="1" applyAlignment="1">
      <alignment shrinkToFit="1"/>
    </xf>
    <xf numFmtId="179" fontId="0" fillId="17" borderId="0" xfId="0" applyNumberFormat="1" applyFill="1" applyAlignment="1">
      <alignment shrinkToFit="1"/>
    </xf>
    <xf numFmtId="0" fontId="0" fillId="17" borderId="0" xfId="0" applyFill="1" applyAlignment="1" applyProtection="1">
      <alignment shrinkToFit="1"/>
      <protection hidden="1"/>
    </xf>
    <xf numFmtId="178" fontId="0" fillId="8" borderId="0" xfId="0" applyNumberFormat="1" applyFill="1" applyAlignment="1">
      <alignment shrinkToFit="1"/>
    </xf>
    <xf numFmtId="0" fontId="0" fillId="0" borderId="0" xfId="0" applyFill="1" applyAlignment="1">
      <alignment shrinkToFit="1"/>
    </xf>
    <xf numFmtId="178" fontId="0" fillId="18" borderId="0" xfId="0" applyNumberFormat="1" applyFill="1" applyAlignment="1">
      <alignment shrinkToFit="1"/>
    </xf>
    <xf numFmtId="38" fontId="0" fillId="0" borderId="0" xfId="0" applyNumberFormat="1"/>
    <xf numFmtId="0" fontId="4" fillId="0" borderId="0" xfId="0" applyNumberFormat="1" applyFont="1" applyBorder="1" applyAlignment="1" applyProtection="1">
      <alignment vertical="center"/>
    </xf>
    <xf numFmtId="0" fontId="4" fillId="0" borderId="0" xfId="0" applyFont="1" applyProtection="1"/>
    <xf numFmtId="0" fontId="73" fillId="0" borderId="1" xfId="0" applyFont="1" applyFill="1" applyBorder="1" applyAlignment="1" applyProtection="1">
      <alignment horizontal="center" vertical="center" shrinkToFit="1"/>
    </xf>
    <xf numFmtId="0" fontId="4" fillId="0" borderId="1" xfId="0" applyFont="1" applyBorder="1" applyProtection="1"/>
    <xf numFmtId="0" fontId="23" fillId="0" borderId="0" xfId="0" applyFont="1" applyBorder="1" applyAlignment="1" applyProtection="1">
      <alignment vertical="center" wrapText="1"/>
    </xf>
    <xf numFmtId="0" fontId="0" fillId="0" borderId="1" xfId="0" applyBorder="1" applyProtection="1"/>
    <xf numFmtId="0" fontId="0" fillId="0" borderId="1" xfId="0" applyBorder="1" applyAlignment="1" applyProtection="1">
      <alignment horizontal="center" vertical="center"/>
    </xf>
    <xf numFmtId="0" fontId="11" fillId="0" borderId="0" xfId="0" applyFont="1" applyBorder="1" applyAlignment="1" applyProtection="1">
      <alignment horizontal="left" vertical="center" shrinkToFit="1"/>
    </xf>
    <xf numFmtId="0" fontId="11" fillId="0" borderId="0" xfId="0" applyFont="1" applyProtection="1"/>
    <xf numFmtId="0" fontId="77" fillId="0" borderId="0" xfId="0" applyFont="1" applyBorder="1" applyAlignment="1" applyProtection="1">
      <alignment horizontal="center" vertical="center" textRotation="255"/>
    </xf>
    <xf numFmtId="0" fontId="73" fillId="0" borderId="0" xfId="0" applyFont="1" applyProtection="1"/>
    <xf numFmtId="0" fontId="77" fillId="14" borderId="4" xfId="0" applyFont="1" applyFill="1" applyBorder="1" applyProtection="1"/>
    <xf numFmtId="0" fontId="77" fillId="14" borderId="4" xfId="0" applyFont="1" applyFill="1" applyBorder="1" applyAlignment="1" applyProtection="1">
      <alignment vertical="center"/>
    </xf>
    <xf numFmtId="0" fontId="77" fillId="14" borderId="3" xfId="0" applyFont="1" applyFill="1" applyBorder="1" applyAlignment="1" applyProtection="1">
      <alignment horizontal="center" vertical="center" wrapText="1"/>
    </xf>
    <xf numFmtId="0" fontId="77" fillId="17" borderId="3" xfId="0" applyFont="1" applyFill="1" applyBorder="1" applyAlignment="1" applyProtection="1">
      <alignment horizontal="center" vertical="center" wrapText="1"/>
    </xf>
    <xf numFmtId="0" fontId="77" fillId="14" borderId="4" xfId="0" applyFont="1" applyFill="1" applyBorder="1" applyAlignment="1" applyProtection="1">
      <alignment horizontal="center" vertical="center" wrapText="1"/>
    </xf>
    <xf numFmtId="0" fontId="77" fillId="14" borderId="5" xfId="0" applyFont="1" applyFill="1" applyBorder="1" applyAlignment="1" applyProtection="1">
      <alignment horizontal="center" vertical="center" wrapText="1"/>
    </xf>
    <xf numFmtId="0" fontId="77" fillId="14" borderId="5" xfId="0" applyFont="1" applyFill="1" applyBorder="1" applyProtection="1"/>
    <xf numFmtId="0" fontId="77" fillId="0" borderId="4" xfId="0" applyFont="1" applyBorder="1" applyAlignment="1" applyProtection="1">
      <alignment vertical="center"/>
    </xf>
    <xf numFmtId="0" fontId="77" fillId="0" borderId="4" xfId="0" applyFont="1" applyBorder="1" applyProtection="1"/>
    <xf numFmtId="0" fontId="77" fillId="0" borderId="5" xfId="0" applyFont="1" applyBorder="1" applyProtection="1"/>
    <xf numFmtId="0" fontId="77" fillId="0" borderId="6" xfId="0" applyFont="1" applyBorder="1" applyProtection="1"/>
    <xf numFmtId="0" fontId="77" fillId="0" borderId="4" xfId="0" applyFont="1" applyBorder="1" applyAlignment="1" applyProtection="1">
      <alignment horizontal="right" vertical="center"/>
    </xf>
    <xf numFmtId="0" fontId="77" fillId="0" borderId="3" xfId="0" applyFont="1" applyBorder="1" applyProtection="1"/>
    <xf numFmtId="0" fontId="73" fillId="0" borderId="1" xfId="0" applyFont="1" applyBorder="1" applyAlignment="1" applyProtection="1">
      <alignment horizontal="center" vertical="center"/>
    </xf>
    <xf numFmtId="0" fontId="77" fillId="14" borderId="8" xfId="0" applyFont="1" applyFill="1" applyBorder="1" applyAlignment="1" applyProtection="1">
      <alignment horizontal="center" vertical="center" wrapText="1"/>
    </xf>
    <xf numFmtId="0" fontId="77" fillId="14" borderId="18" xfId="0" applyFont="1" applyFill="1" applyBorder="1" applyAlignment="1" applyProtection="1">
      <alignment horizontal="center" vertical="center" wrapText="1"/>
    </xf>
    <xf numFmtId="0" fontId="77" fillId="17" borderId="8" xfId="0" applyFont="1" applyFill="1" applyBorder="1" applyAlignment="1" applyProtection="1">
      <alignment horizontal="center" vertical="center" wrapText="1"/>
    </xf>
    <xf numFmtId="0" fontId="77" fillId="14" borderId="0" xfId="0" applyFont="1" applyFill="1" applyBorder="1" applyAlignment="1" applyProtection="1">
      <alignment horizontal="center" vertical="center" wrapText="1"/>
    </xf>
    <xf numFmtId="0" fontId="77" fillId="14" borderId="45" xfId="0" applyFont="1" applyFill="1" applyBorder="1" applyAlignment="1" applyProtection="1">
      <alignment horizontal="center" vertical="center" wrapText="1"/>
    </xf>
    <xf numFmtId="0" fontId="77" fillId="14" borderId="3" xfId="0" applyFont="1" applyFill="1" applyBorder="1" applyAlignment="1" applyProtection="1">
      <alignment horizontal="center" vertical="center"/>
    </xf>
    <xf numFmtId="0" fontId="77" fillId="0" borderId="11" xfId="0" applyFont="1" applyFill="1" applyBorder="1" applyAlignment="1" applyProtection="1">
      <alignment horizontal="center" vertical="center" shrinkToFit="1"/>
    </xf>
    <xf numFmtId="0" fontId="77" fillId="0" borderId="1" xfId="0" applyFont="1" applyBorder="1" applyAlignment="1" applyProtection="1">
      <alignment horizontal="center" vertical="center" shrinkToFit="1"/>
    </xf>
    <xf numFmtId="0" fontId="77" fillId="0" borderId="10" xfId="0" applyFont="1" applyBorder="1" applyAlignment="1" applyProtection="1">
      <alignment horizontal="center" vertical="center" shrinkToFit="1"/>
    </xf>
    <xf numFmtId="0" fontId="77" fillId="0" borderId="11" xfId="0" applyFont="1" applyBorder="1" applyAlignment="1" applyProtection="1">
      <alignment vertical="center" shrinkToFit="1"/>
    </xf>
    <xf numFmtId="0" fontId="77" fillId="0" borderId="11" xfId="0" applyFont="1" applyBorder="1" applyAlignment="1" applyProtection="1">
      <alignment horizontal="center" vertical="center" shrinkToFit="1"/>
    </xf>
    <xf numFmtId="0" fontId="77" fillId="0" borderId="3" xfId="0" applyFont="1" applyBorder="1" applyAlignment="1" applyProtection="1">
      <alignment horizontal="center" vertical="center" shrinkToFit="1"/>
    </xf>
    <xf numFmtId="0" fontId="77" fillId="0" borderId="0" xfId="0" applyFont="1" applyBorder="1" applyAlignment="1" applyProtection="1">
      <alignment horizontal="center" vertical="center" shrinkToFit="1"/>
    </xf>
    <xf numFmtId="0" fontId="0" fillId="0" borderId="0" xfId="0" applyFill="1" applyBorder="1" applyAlignment="1" applyProtection="1">
      <alignment vertical="center"/>
    </xf>
    <xf numFmtId="0" fontId="0" fillId="0" borderId="56" xfId="0" applyBorder="1" applyAlignment="1" applyProtection="1">
      <alignment vertical="center"/>
    </xf>
    <xf numFmtId="0" fontId="0" fillId="0" borderId="57" xfId="0" applyBorder="1" applyAlignment="1" applyProtection="1">
      <alignment vertical="center"/>
    </xf>
    <xf numFmtId="0" fontId="0" fillId="0" borderId="58" xfId="0" applyBorder="1" applyAlignment="1" applyProtection="1">
      <alignment vertical="center"/>
    </xf>
    <xf numFmtId="0" fontId="0" fillId="0" borderId="11" xfId="0" applyBorder="1" applyAlignment="1" applyProtection="1">
      <alignment horizontal="center" vertical="center"/>
    </xf>
    <xf numFmtId="0" fontId="0" fillId="0" borderId="59" xfId="0" applyFill="1" applyBorder="1" applyAlignment="1" applyProtection="1">
      <alignment vertical="center"/>
    </xf>
    <xf numFmtId="0" fontId="0" fillId="0" borderId="33" xfId="0" applyFill="1" applyBorder="1" applyAlignment="1" applyProtection="1">
      <alignment horizontal="center" vertical="center"/>
    </xf>
    <xf numFmtId="0" fontId="0" fillId="0" borderId="60" xfId="0" applyFill="1" applyBorder="1" applyAlignment="1" applyProtection="1">
      <alignment vertical="center"/>
    </xf>
    <xf numFmtId="0" fontId="0" fillId="0" borderId="61" xfId="0" applyFill="1" applyBorder="1" applyAlignment="1" applyProtection="1">
      <alignment vertical="center" shrinkToFit="1"/>
    </xf>
    <xf numFmtId="0" fontId="0" fillId="0" borderId="40" xfId="0" applyFill="1" applyBorder="1" applyAlignment="1" applyProtection="1">
      <alignment horizontal="center" vertical="center"/>
    </xf>
    <xf numFmtId="0" fontId="0" fillId="0" borderId="62" xfId="0" applyFill="1" applyBorder="1" applyAlignment="1" applyProtection="1">
      <alignment vertical="center" shrinkToFit="1"/>
    </xf>
    <xf numFmtId="0" fontId="0" fillId="0" borderId="0" xfId="0" applyFill="1" applyBorder="1" applyAlignment="1" applyProtection="1">
      <alignment vertical="center" shrinkToFit="1"/>
    </xf>
    <xf numFmtId="0" fontId="0" fillId="0" borderId="0" xfId="0" applyFill="1" applyBorder="1" applyAlignment="1" applyProtection="1">
      <alignment horizontal="center" vertical="center" shrinkToFit="1"/>
    </xf>
    <xf numFmtId="0" fontId="77" fillId="0" borderId="5" xfId="0" applyFont="1" applyBorder="1" applyAlignment="1" applyProtection="1">
      <alignment vertical="center"/>
    </xf>
    <xf numFmtId="0" fontId="77" fillId="0" borderId="6" xfId="0" applyFont="1" applyBorder="1" applyAlignment="1" applyProtection="1">
      <alignment vertical="center"/>
    </xf>
    <xf numFmtId="0" fontId="73" fillId="0" borderId="5" xfId="0" applyFont="1" applyBorder="1" applyProtection="1"/>
    <xf numFmtId="0" fontId="73" fillId="0" borderId="1" xfId="0" applyFont="1" applyBorder="1" applyAlignment="1" applyProtection="1">
      <alignment horizontal="center" vertical="center" shrinkToFit="1"/>
    </xf>
    <xf numFmtId="0" fontId="0" fillId="0" borderId="5" xfId="0" applyBorder="1" applyAlignment="1" applyProtection="1">
      <alignment horizontal="center" vertical="center"/>
    </xf>
    <xf numFmtId="0" fontId="77" fillId="0" borderId="0" xfId="0" applyFont="1" applyProtection="1"/>
    <xf numFmtId="0" fontId="16" fillId="18" borderId="3" xfId="0" applyFont="1" applyFill="1" applyBorder="1" applyAlignment="1" applyProtection="1">
      <alignment vertical="top" wrapText="1"/>
      <protection hidden="1"/>
    </xf>
    <xf numFmtId="176" fontId="5" fillId="18" borderId="1" xfId="2" applyNumberFormat="1" applyFont="1" applyFill="1" applyBorder="1" applyAlignment="1" applyProtection="1">
      <alignment horizontal="center" vertical="center"/>
      <protection hidden="1"/>
    </xf>
    <xf numFmtId="38" fontId="0" fillId="14" borderId="0" xfId="0" applyNumberFormat="1" applyFill="1"/>
    <xf numFmtId="0" fontId="0" fillId="14" borderId="0" xfId="0" applyFill="1"/>
    <xf numFmtId="0" fontId="0" fillId="14" borderId="0" xfId="0" applyNumberFormat="1" applyFill="1"/>
    <xf numFmtId="38" fontId="0" fillId="14" borderId="0" xfId="0" applyNumberFormat="1" applyFill="1" applyAlignment="1">
      <alignment shrinkToFit="1"/>
    </xf>
    <xf numFmtId="0" fontId="0" fillId="14" borderId="0" xfId="0" applyFill="1" applyAlignment="1">
      <alignment shrinkToFit="1"/>
    </xf>
    <xf numFmtId="0" fontId="36" fillId="0" borderId="30" xfId="0" applyFont="1" applyBorder="1" applyAlignment="1" applyProtection="1">
      <alignment horizontal="center" vertical="center"/>
      <protection hidden="1"/>
    </xf>
    <xf numFmtId="0" fontId="16" fillId="18" borderId="8" xfId="0" applyFont="1" applyFill="1" applyBorder="1" applyAlignment="1" applyProtection="1">
      <alignment horizontal="center" vertical="center" wrapText="1"/>
      <protection hidden="1"/>
    </xf>
    <xf numFmtId="0" fontId="16" fillId="18" borderId="2" xfId="0" applyFont="1" applyFill="1" applyBorder="1" applyAlignment="1" applyProtection="1">
      <alignment horizontal="center" vertical="center" wrapText="1"/>
      <protection hidden="1"/>
    </xf>
    <xf numFmtId="0" fontId="16" fillId="0" borderId="8" xfId="0" applyFont="1" applyFill="1" applyBorder="1" applyAlignment="1" applyProtection="1">
      <alignment horizontal="center" vertical="center" wrapText="1"/>
      <protection hidden="1"/>
    </xf>
    <xf numFmtId="0" fontId="16" fillId="0" borderId="2" xfId="0" applyFont="1" applyFill="1" applyBorder="1" applyAlignment="1" applyProtection="1">
      <alignment horizontal="center" vertical="center" wrapText="1"/>
      <protection hidden="1"/>
    </xf>
    <xf numFmtId="38" fontId="17" fillId="0" borderId="1" xfId="2" applyFont="1" applyFill="1" applyBorder="1" applyAlignment="1" applyProtection="1">
      <alignment horizontal="center" vertical="center" shrinkToFit="1"/>
      <protection hidden="1"/>
    </xf>
    <xf numFmtId="0" fontId="21" fillId="0" borderId="0" xfId="0" applyFont="1"/>
    <xf numFmtId="0" fontId="82" fillId="0" borderId="0" xfId="0" applyFont="1" applyProtection="1">
      <protection hidden="1"/>
    </xf>
    <xf numFmtId="0" fontId="83" fillId="0" borderId="0" xfId="0" applyFont="1" applyAlignment="1" applyProtection="1">
      <alignment horizontal="left" vertical="center"/>
      <protection hidden="1"/>
    </xf>
    <xf numFmtId="0" fontId="25" fillId="0" borderId="0" xfId="0" applyFont="1" applyAlignment="1" applyProtection="1">
      <alignment vertical="center"/>
      <protection hidden="1"/>
    </xf>
    <xf numFmtId="0" fontId="84" fillId="0" borderId="0" xfId="0" applyFont="1" applyProtection="1"/>
    <xf numFmtId="0" fontId="0" fillId="0" borderId="1" xfId="0" applyBorder="1"/>
    <xf numFmtId="1" fontId="0" fillId="0" borderId="0" xfId="0" applyNumberFormat="1"/>
    <xf numFmtId="0" fontId="0" fillId="19" borderId="0" xfId="0" applyFill="1"/>
    <xf numFmtId="38" fontId="0" fillId="0" borderId="0" xfId="2" applyFont="1"/>
    <xf numFmtId="0" fontId="85" fillId="2" borderId="0" xfId="0" applyFont="1" applyFill="1" applyBorder="1" applyAlignment="1">
      <alignment horizontal="center" vertical="center"/>
    </xf>
    <xf numFmtId="0" fontId="86" fillId="0" borderId="0" xfId="0" applyFont="1" applyBorder="1" applyAlignment="1" applyProtection="1">
      <protection hidden="1"/>
    </xf>
    <xf numFmtId="0" fontId="86" fillId="0" borderId="0" xfId="0" applyFont="1" applyBorder="1" applyAlignment="1" applyProtection="1">
      <alignment horizontal="center" vertical="center" wrapText="1"/>
      <protection hidden="1"/>
    </xf>
    <xf numFmtId="0" fontId="86" fillId="0" borderId="0" xfId="0" applyFont="1" applyBorder="1" applyAlignment="1" applyProtection="1">
      <alignment horizontal="center" vertical="center"/>
      <protection hidden="1"/>
    </xf>
    <xf numFmtId="0" fontId="86" fillId="0" borderId="0" xfId="0" applyFont="1" applyBorder="1" applyAlignment="1" applyProtection="1">
      <alignment horizontal="right"/>
      <protection hidden="1"/>
    </xf>
    <xf numFmtId="0" fontId="86" fillId="0" borderId="0" xfId="0" applyFont="1" applyBorder="1" applyProtection="1">
      <protection hidden="1"/>
    </xf>
    <xf numFmtId="38" fontId="71" fillId="2" borderId="0" xfId="2" applyFont="1" applyFill="1"/>
    <xf numFmtId="38" fontId="87" fillId="2" borderId="0" xfId="2" applyFont="1" applyFill="1"/>
    <xf numFmtId="0" fontId="88" fillId="0" borderId="0" xfId="0" applyFont="1" applyProtection="1">
      <protection hidden="1"/>
    </xf>
    <xf numFmtId="0" fontId="89" fillId="0" borderId="0" xfId="0" applyFont="1" applyProtection="1">
      <protection hidden="1"/>
    </xf>
    <xf numFmtId="0" fontId="36" fillId="0" borderId="23" xfId="0" applyFont="1" applyBorder="1" applyAlignment="1" applyProtection="1">
      <alignment horizontal="center" vertical="center"/>
      <protection hidden="1"/>
    </xf>
    <xf numFmtId="194" fontId="15" fillId="0" borderId="0" xfId="0" applyNumberFormat="1" applyFont="1" applyBorder="1" applyAlignment="1" applyProtection="1">
      <alignment horizontal="center" vertical="center"/>
      <protection hidden="1"/>
    </xf>
    <xf numFmtId="193" fontId="15" fillId="0" borderId="0" xfId="0" applyNumberFormat="1" applyFont="1" applyBorder="1" applyAlignment="1" applyProtection="1">
      <alignment horizontal="center" vertical="center"/>
      <protection hidden="1"/>
    </xf>
    <xf numFmtId="0" fontId="91" fillId="0" borderId="0" xfId="0" applyFont="1" applyAlignment="1" applyProtection="1">
      <alignment vertical="center"/>
      <protection hidden="1"/>
    </xf>
    <xf numFmtId="0" fontId="36" fillId="2" borderId="22" xfId="0" applyFont="1" applyFill="1" applyBorder="1" applyAlignment="1" applyProtection="1">
      <alignment horizontal="center" vertical="center"/>
      <protection hidden="1"/>
    </xf>
    <xf numFmtId="0" fontId="36" fillId="14" borderId="29" xfId="0" applyFont="1" applyFill="1" applyBorder="1" applyAlignment="1" applyProtection="1">
      <alignment vertical="center"/>
      <protection hidden="1"/>
    </xf>
    <xf numFmtId="0" fontId="28" fillId="2" borderId="22" xfId="0" applyFont="1" applyFill="1" applyBorder="1" applyAlignment="1" applyProtection="1">
      <alignment horizontal="center" vertical="center" wrapText="1"/>
      <protection hidden="1"/>
    </xf>
    <xf numFmtId="0" fontId="36" fillId="14" borderId="30" xfId="0" applyFont="1" applyFill="1" applyBorder="1" applyAlignment="1" applyProtection="1">
      <alignment vertical="center"/>
      <protection hidden="1"/>
    </xf>
    <xf numFmtId="0" fontId="28" fillId="2" borderId="22" xfId="0" applyFont="1" applyFill="1" applyBorder="1" applyAlignment="1" applyProtection="1">
      <alignment horizontal="center" vertical="center"/>
      <protection hidden="1"/>
    </xf>
    <xf numFmtId="0" fontId="36" fillId="0" borderId="31" xfId="0" applyFont="1" applyFill="1" applyBorder="1" applyAlignment="1" applyProtection="1">
      <alignment vertical="center"/>
      <protection hidden="1"/>
    </xf>
    <xf numFmtId="0" fontId="36" fillId="0" borderId="22" xfId="0" applyFont="1" applyFill="1" applyBorder="1" applyAlignment="1" applyProtection="1">
      <alignment horizontal="center" vertical="center"/>
      <protection hidden="1"/>
    </xf>
    <xf numFmtId="0" fontId="36" fillId="0" borderId="0" xfId="0" applyFont="1" applyFill="1" applyBorder="1" applyAlignment="1" applyProtection="1">
      <alignment horizontal="center" vertical="center"/>
      <protection hidden="1"/>
    </xf>
    <xf numFmtId="0" fontId="36" fillId="0" borderId="22" xfId="0" applyFont="1" applyFill="1" applyBorder="1" applyAlignment="1" applyProtection="1">
      <alignment horizontal="left" vertical="center"/>
      <protection hidden="1"/>
    </xf>
    <xf numFmtId="194" fontId="36" fillId="0" borderId="31" xfId="0" applyNumberFormat="1" applyFont="1" applyFill="1" applyBorder="1" applyAlignment="1" applyProtection="1">
      <alignment horizontal="center" vertical="center"/>
      <protection hidden="1"/>
    </xf>
    <xf numFmtId="194" fontId="36" fillId="0" borderId="22" xfId="0" applyNumberFormat="1" applyFont="1" applyFill="1" applyBorder="1" applyAlignment="1" applyProtection="1">
      <alignment horizontal="center" vertical="center"/>
      <protection hidden="1"/>
    </xf>
    <xf numFmtId="194" fontId="36" fillId="0" borderId="26" xfId="0" applyNumberFormat="1" applyFont="1" applyBorder="1" applyAlignment="1" applyProtection="1">
      <alignment horizontal="center" vertical="center"/>
      <protection hidden="1"/>
    </xf>
    <xf numFmtId="194" fontId="36" fillId="0" borderId="29" xfId="0" applyNumberFormat="1" applyFont="1" applyBorder="1" applyAlignment="1" applyProtection="1">
      <alignment horizontal="center" vertical="center"/>
      <protection hidden="1"/>
    </xf>
    <xf numFmtId="195" fontId="36" fillId="0" borderId="0" xfId="0" applyNumberFormat="1" applyFont="1" applyAlignment="1" applyProtection="1">
      <alignment vertical="center"/>
      <protection hidden="1"/>
    </xf>
    <xf numFmtId="194" fontId="36" fillId="0" borderId="22" xfId="0" applyNumberFormat="1" applyFont="1" applyBorder="1" applyAlignment="1" applyProtection="1">
      <alignment horizontal="center" vertical="center"/>
      <protection hidden="1"/>
    </xf>
    <xf numFmtId="194" fontId="36" fillId="0" borderId="31" xfId="0" applyNumberFormat="1" applyFont="1" applyBorder="1" applyAlignment="1" applyProtection="1">
      <alignment horizontal="center" vertical="center"/>
      <protection hidden="1"/>
    </xf>
    <xf numFmtId="0" fontId="36" fillId="0" borderId="23" xfId="0" applyFont="1" applyFill="1" applyBorder="1" applyAlignment="1" applyProtection="1">
      <alignment horizontal="center" vertical="center"/>
      <protection hidden="1"/>
    </xf>
    <xf numFmtId="0" fontId="36" fillId="0" borderId="24" xfId="0" applyFont="1" applyFill="1" applyBorder="1" applyAlignment="1" applyProtection="1">
      <alignment horizontal="center" vertical="center"/>
      <protection hidden="1"/>
    </xf>
    <xf numFmtId="0" fontId="36" fillId="0" borderId="23" xfId="0" applyFont="1" applyFill="1" applyBorder="1" applyAlignment="1" applyProtection="1">
      <alignment horizontal="left" vertical="center"/>
      <protection hidden="1"/>
    </xf>
    <xf numFmtId="194" fontId="36" fillId="0" borderId="23" xfId="0" applyNumberFormat="1" applyFont="1" applyBorder="1" applyAlignment="1" applyProtection="1">
      <alignment horizontal="center" vertical="center"/>
      <protection hidden="1"/>
    </xf>
    <xf numFmtId="194" fontId="36" fillId="0" borderId="30" xfId="0" applyNumberFormat="1" applyFont="1" applyBorder="1" applyAlignment="1" applyProtection="1">
      <alignment horizontal="center" vertical="center"/>
      <protection hidden="1"/>
    </xf>
    <xf numFmtId="183" fontId="36" fillId="0" borderId="26" xfId="0" applyNumberFormat="1" applyFont="1" applyBorder="1" applyAlignment="1" applyProtection="1">
      <alignment horizontal="center" vertical="center"/>
      <protection hidden="1"/>
    </xf>
    <xf numFmtId="183" fontId="36" fillId="0" borderId="22" xfId="0" applyNumberFormat="1" applyFont="1" applyBorder="1" applyAlignment="1" applyProtection="1">
      <alignment horizontal="center" vertical="center"/>
      <protection hidden="1"/>
    </xf>
    <xf numFmtId="0" fontId="36" fillId="0" borderId="22" xfId="0" applyFont="1" applyBorder="1" applyAlignment="1" applyProtection="1">
      <alignment horizontal="center" vertical="center"/>
      <protection hidden="1"/>
    </xf>
    <xf numFmtId="183" fontId="36" fillId="0" borderId="23" xfId="0" applyNumberFormat="1" applyFont="1" applyBorder="1" applyAlignment="1" applyProtection="1">
      <alignment horizontal="center" vertical="center"/>
      <protection hidden="1"/>
    </xf>
    <xf numFmtId="194" fontId="36" fillId="0" borderId="32" xfId="0" applyNumberFormat="1" applyFont="1" applyBorder="1" applyAlignment="1" applyProtection="1">
      <alignment horizontal="center" vertical="center"/>
      <protection hidden="1"/>
    </xf>
    <xf numFmtId="194" fontId="36" fillId="0" borderId="63" xfId="0" applyNumberFormat="1" applyFont="1" applyBorder="1" applyAlignment="1" applyProtection="1">
      <alignment horizontal="center" vertical="center"/>
      <protection hidden="1"/>
    </xf>
    <xf numFmtId="183" fontId="36" fillId="0" borderId="32" xfId="0" applyNumberFormat="1" applyFont="1" applyBorder="1" applyAlignment="1" applyProtection="1">
      <alignment horizontal="center" vertical="center"/>
      <protection hidden="1"/>
    </xf>
    <xf numFmtId="183" fontId="36" fillId="0" borderId="22" xfId="0" applyNumberFormat="1" applyFont="1" applyBorder="1" applyAlignment="1" applyProtection="1">
      <alignment vertical="center"/>
      <protection hidden="1"/>
    </xf>
    <xf numFmtId="183" fontId="36" fillId="0" borderId="23" xfId="0" applyNumberFormat="1" applyFont="1" applyBorder="1" applyAlignment="1" applyProtection="1">
      <alignment vertical="center"/>
      <protection hidden="1"/>
    </xf>
    <xf numFmtId="0" fontId="91" fillId="2" borderId="0" xfId="0" applyFont="1" applyFill="1" applyBorder="1" applyAlignment="1" applyProtection="1">
      <alignment horizontal="center" vertical="center"/>
      <protection hidden="1"/>
    </xf>
    <xf numFmtId="0" fontId="91" fillId="2" borderId="0" xfId="0" applyFont="1" applyFill="1" applyAlignment="1" applyProtection="1">
      <alignment vertical="center"/>
      <protection hidden="1"/>
    </xf>
    <xf numFmtId="0" fontId="15" fillId="0" borderId="1" xfId="0" applyFont="1" applyBorder="1" applyAlignment="1" applyProtection="1">
      <alignment vertical="center"/>
      <protection locked="0" hidden="1"/>
    </xf>
    <xf numFmtId="0" fontId="27" fillId="0" borderId="1" xfId="0" applyFont="1" applyBorder="1" applyAlignment="1" applyProtection="1">
      <alignment horizontal="center" vertical="center"/>
      <protection hidden="1"/>
    </xf>
    <xf numFmtId="193" fontId="91" fillId="2" borderId="0" xfId="0" applyNumberFormat="1" applyFont="1" applyFill="1" applyBorder="1" applyAlignment="1" applyProtection="1">
      <alignment horizontal="center" vertical="center"/>
      <protection hidden="1"/>
    </xf>
    <xf numFmtId="0" fontId="93" fillId="0" borderId="0" xfId="0" applyFont="1" applyAlignment="1" applyProtection="1">
      <alignment vertical="center"/>
      <protection hidden="1"/>
    </xf>
    <xf numFmtId="194" fontId="94" fillId="2" borderId="0" xfId="0" applyNumberFormat="1" applyFont="1" applyFill="1" applyAlignment="1" applyProtection="1">
      <alignment vertical="center"/>
      <protection hidden="1"/>
    </xf>
    <xf numFmtId="0" fontId="94" fillId="2" borderId="0" xfId="0" applyFont="1" applyFill="1" applyAlignment="1" applyProtection="1">
      <alignment vertical="center"/>
      <protection hidden="1"/>
    </xf>
    <xf numFmtId="0" fontId="94" fillId="0" borderId="0" xfId="0" applyFont="1" applyAlignment="1" applyProtection="1">
      <alignment vertical="center"/>
      <protection hidden="1"/>
    </xf>
    <xf numFmtId="0" fontId="15" fillId="0" borderId="1" xfId="0" applyFont="1" applyFill="1" applyBorder="1" applyAlignment="1" applyProtection="1">
      <alignment horizontal="center" vertical="center"/>
      <protection hidden="1"/>
    </xf>
    <xf numFmtId="194" fontId="15" fillId="0" borderId="1" xfId="0" applyNumberFormat="1" applyFont="1" applyFill="1" applyBorder="1" applyAlignment="1" applyProtection="1">
      <alignment horizontal="center" vertical="center"/>
      <protection locked="0" hidden="1"/>
    </xf>
    <xf numFmtId="0" fontId="15" fillId="0" borderId="4" xfId="0" applyFont="1" applyFill="1" applyBorder="1" applyAlignment="1" applyProtection="1">
      <alignment horizontal="center" vertical="center"/>
      <protection hidden="1"/>
    </xf>
    <xf numFmtId="193" fontId="15" fillId="0" borderId="18" xfId="0" applyNumberFormat="1" applyFont="1" applyFill="1" applyBorder="1" applyAlignment="1" applyProtection="1">
      <alignment horizontal="center" vertical="center"/>
      <protection locked="0" hidden="1"/>
    </xf>
    <xf numFmtId="0" fontId="96" fillId="0" borderId="0" xfId="0" applyFont="1" applyFill="1" applyAlignment="1" applyProtection="1">
      <alignment vertical="center"/>
      <protection locked="0" hidden="1"/>
    </xf>
    <xf numFmtId="0" fontId="95" fillId="0" borderId="5" xfId="0" applyFont="1" applyBorder="1" applyAlignment="1" applyProtection="1">
      <alignment vertical="center"/>
      <protection hidden="1"/>
    </xf>
    <xf numFmtId="0" fontId="5" fillId="9" borderId="64" xfId="0" applyFont="1" applyFill="1" applyBorder="1" applyAlignment="1">
      <alignment horizontal="center" vertical="center"/>
    </xf>
    <xf numFmtId="0" fontId="48" fillId="0" borderId="26" xfId="0" applyFont="1" applyFill="1" applyBorder="1" applyProtection="1">
      <protection hidden="1"/>
    </xf>
    <xf numFmtId="0" fontId="53" fillId="0" borderId="28" xfId="0" applyFont="1" applyFill="1" applyBorder="1" applyAlignment="1" applyProtection="1">
      <alignment horizontal="right" vertical="top"/>
      <protection hidden="1"/>
    </xf>
    <xf numFmtId="0" fontId="48" fillId="0" borderId="27" xfId="0" applyFont="1" applyFill="1" applyBorder="1" applyProtection="1">
      <protection hidden="1"/>
    </xf>
    <xf numFmtId="0" fontId="53" fillId="0" borderId="27" xfId="0" applyFont="1" applyFill="1" applyBorder="1" applyAlignment="1" applyProtection="1">
      <alignment horizontal="right" vertical="top"/>
      <protection hidden="1"/>
    </xf>
    <xf numFmtId="0" fontId="15" fillId="0" borderId="0" xfId="0" applyFont="1" applyFill="1" applyBorder="1" applyProtection="1">
      <protection hidden="1"/>
    </xf>
    <xf numFmtId="0" fontId="15" fillId="0" borderId="37" xfId="0" applyFont="1" applyFill="1" applyBorder="1" applyProtection="1">
      <protection hidden="1"/>
    </xf>
    <xf numFmtId="0" fontId="21" fillId="0" borderId="0" xfId="0" applyFont="1" applyFill="1" applyBorder="1" applyAlignment="1" applyProtection="1">
      <alignment horizontal="center" vertical="center"/>
      <protection hidden="1"/>
    </xf>
    <xf numFmtId="0" fontId="15" fillId="0" borderId="37" xfId="0" applyFont="1" applyFill="1" applyBorder="1" applyAlignment="1" applyProtection="1">
      <alignment horizontal="center" vertical="center"/>
      <protection hidden="1"/>
    </xf>
    <xf numFmtId="0" fontId="15" fillId="0" borderId="27" xfId="0" applyFont="1" applyFill="1" applyBorder="1" applyProtection="1">
      <protection hidden="1"/>
    </xf>
    <xf numFmtId="0" fontId="15" fillId="0" borderId="28" xfId="0" applyFont="1" applyFill="1" applyBorder="1" applyAlignment="1" applyProtection="1">
      <protection hidden="1"/>
    </xf>
    <xf numFmtId="0" fontId="15" fillId="0" borderId="37" xfId="0" applyFont="1" applyFill="1" applyBorder="1" applyAlignment="1" applyProtection="1">
      <protection hidden="1"/>
    </xf>
    <xf numFmtId="0" fontId="15" fillId="0" borderId="22" xfId="0" applyFont="1" applyFill="1" applyBorder="1" applyProtection="1">
      <protection hidden="1"/>
    </xf>
    <xf numFmtId="0" fontId="15" fillId="0" borderId="24" xfId="0" applyFont="1" applyFill="1" applyBorder="1" applyProtection="1">
      <protection hidden="1"/>
    </xf>
    <xf numFmtId="0" fontId="15" fillId="0" borderId="25" xfId="0" applyFont="1" applyFill="1" applyBorder="1" applyProtection="1">
      <protection hidden="1"/>
    </xf>
    <xf numFmtId="0" fontId="20" fillId="0" borderId="27" xfId="0" applyFont="1" applyFill="1" applyBorder="1" applyAlignment="1" applyProtection="1">
      <alignment horizontal="right" vertical="top"/>
      <protection hidden="1"/>
    </xf>
    <xf numFmtId="0" fontId="53" fillId="0" borderId="25" xfId="0" applyFont="1" applyFill="1" applyBorder="1" applyAlignment="1" applyProtection="1">
      <alignment horizontal="right" vertical="top"/>
      <protection hidden="1"/>
    </xf>
    <xf numFmtId="38" fontId="0" fillId="0" borderId="0" xfId="2" applyFont="1" applyAlignment="1">
      <alignment horizontal="right" vertical="center"/>
    </xf>
    <xf numFmtId="38" fontId="0" fillId="2" borderId="1" xfId="2" applyFont="1" applyFill="1" applyBorder="1" applyAlignment="1">
      <alignment horizontal="center" vertical="center"/>
    </xf>
    <xf numFmtId="38" fontId="0" fillId="9" borderId="1" xfId="2" applyFont="1" applyFill="1" applyBorder="1" applyAlignment="1" applyProtection="1">
      <alignment horizontal="center"/>
      <protection locked="0"/>
    </xf>
    <xf numFmtId="38" fontId="0" fillId="2" borderId="0" xfId="2" applyFont="1" applyFill="1" applyBorder="1"/>
    <xf numFmtId="38" fontId="7" fillId="0" borderId="1" xfId="2" applyFont="1" applyFill="1" applyBorder="1" applyAlignment="1">
      <alignment vertical="center"/>
    </xf>
    <xf numFmtId="38" fontId="7" fillId="9" borderId="1" xfId="2" applyFont="1" applyFill="1" applyBorder="1" applyProtection="1">
      <protection hidden="1"/>
    </xf>
    <xf numFmtId="38" fontId="0" fillId="9" borderId="1" xfId="2" applyFont="1" applyFill="1" applyBorder="1" applyProtection="1">
      <protection locked="0"/>
    </xf>
    <xf numFmtId="38" fontId="0" fillId="9" borderId="0" xfId="2" applyFont="1" applyFill="1" applyAlignment="1" applyProtection="1">
      <alignment horizontal="center"/>
      <protection locked="0"/>
    </xf>
    <xf numFmtId="38" fontId="0" fillId="9" borderId="0" xfId="2" applyFont="1" applyFill="1" applyProtection="1">
      <protection locked="0"/>
    </xf>
    <xf numFmtId="38" fontId="5" fillId="2" borderId="0" xfId="2" applyFont="1" applyFill="1" applyBorder="1"/>
    <xf numFmtId="38" fontId="5" fillId="0" borderId="1" xfId="2" applyNumberFormat="1" applyFont="1" applyFill="1" applyBorder="1" applyAlignment="1" applyProtection="1">
      <alignment horizontal="center" vertical="center"/>
      <protection hidden="1"/>
    </xf>
    <xf numFmtId="38" fontId="5" fillId="0" borderId="1" xfId="2" applyFont="1" applyFill="1" applyBorder="1" applyAlignment="1" applyProtection="1">
      <alignment horizontal="center" vertical="center"/>
      <protection hidden="1"/>
    </xf>
    <xf numFmtId="38" fontId="13" fillId="0" borderId="1" xfId="2" applyFont="1" applyFill="1" applyBorder="1" applyAlignment="1" applyProtection="1">
      <alignment horizontal="center" vertical="center"/>
      <protection locked="0"/>
    </xf>
    <xf numFmtId="177" fontId="5" fillId="0" borderId="0" xfId="0" applyNumberFormat="1" applyFont="1" applyFill="1" applyBorder="1" applyAlignment="1" applyProtection="1">
      <alignment horizontal="right" vertical="center"/>
      <protection hidden="1"/>
    </xf>
    <xf numFmtId="0" fontId="0" fillId="0" borderId="0" xfId="0" applyAlignment="1">
      <alignment horizontal="right" vertical="center"/>
    </xf>
    <xf numFmtId="0" fontId="6" fillId="0" borderId="1" xfId="0" applyFont="1" applyFill="1" applyBorder="1" applyAlignment="1" applyProtection="1">
      <alignment horizontal="center" vertical="center"/>
      <protection locked="0" hidden="1"/>
    </xf>
    <xf numFmtId="178" fontId="27" fillId="0" borderId="10" xfId="0" applyNumberFormat="1" applyFont="1" applyFill="1" applyBorder="1" applyAlignment="1" applyProtection="1">
      <alignment vertical="center" shrinkToFit="1"/>
      <protection locked="0" hidden="1"/>
    </xf>
    <xf numFmtId="0" fontId="5" fillId="9" borderId="2" xfId="0" applyFont="1" applyFill="1" applyBorder="1" applyAlignment="1">
      <alignment horizontal="center" vertical="center"/>
    </xf>
    <xf numFmtId="0" fontId="0" fillId="9" borderId="1" xfId="0" applyFill="1" applyBorder="1" applyAlignment="1">
      <alignment horizontal="center" vertical="center"/>
    </xf>
    <xf numFmtId="0" fontId="5" fillId="9" borderId="10" xfId="0" applyFont="1" applyFill="1" applyBorder="1" applyAlignment="1">
      <alignment horizontal="center" vertical="center"/>
    </xf>
    <xf numFmtId="0" fontId="5" fillId="9" borderId="9" xfId="0" applyFont="1" applyFill="1" applyBorder="1" applyAlignment="1">
      <alignment horizontal="center" vertical="center"/>
    </xf>
    <xf numFmtId="0" fontId="5" fillId="9" borderId="1" xfId="0" applyFont="1" applyFill="1" applyBorder="1" applyAlignment="1">
      <alignment horizontal="center" vertical="center"/>
    </xf>
    <xf numFmtId="0" fontId="5" fillId="20" borderId="1" xfId="0" applyFont="1" applyFill="1" applyBorder="1" applyAlignment="1">
      <alignment horizontal="center" vertical="center"/>
    </xf>
    <xf numFmtId="0" fontId="5" fillId="20" borderId="65" xfId="0" applyFont="1" applyFill="1" applyBorder="1" applyAlignment="1" applyProtection="1">
      <alignment horizontal="center" vertical="center"/>
      <protection locked="0"/>
    </xf>
    <xf numFmtId="0" fontId="5" fillId="20" borderId="66" xfId="0" applyFont="1" applyFill="1" applyBorder="1" applyAlignment="1" applyProtection="1">
      <alignment horizontal="center" vertical="center"/>
      <protection locked="0"/>
    </xf>
    <xf numFmtId="0" fontId="5" fillId="20" borderId="67" xfId="0" applyFont="1" applyFill="1" applyBorder="1" applyAlignment="1" applyProtection="1">
      <alignment horizontal="center" vertical="center"/>
      <protection locked="0"/>
    </xf>
    <xf numFmtId="0" fontId="5" fillId="21" borderId="1" xfId="0" applyFont="1" applyFill="1" applyBorder="1" applyAlignment="1">
      <alignment horizontal="center" vertical="center"/>
    </xf>
    <xf numFmtId="38" fontId="98" fillId="0" borderId="1" xfId="2" applyFont="1" applyFill="1" applyBorder="1" applyAlignment="1" applyProtection="1">
      <alignment horizontal="right" vertical="center" shrinkToFit="1"/>
      <protection locked="0" hidden="1"/>
    </xf>
    <xf numFmtId="0" fontId="5" fillId="9" borderId="68" xfId="0" applyFont="1" applyFill="1" applyBorder="1" applyAlignment="1">
      <alignment horizontal="center" vertical="center"/>
    </xf>
    <xf numFmtId="0" fontId="0" fillId="0" borderId="0" xfId="0" applyAlignment="1">
      <alignment horizontal="left" vertical="center"/>
    </xf>
    <xf numFmtId="49" fontId="15" fillId="0" borderId="0" xfId="0" applyNumberFormat="1" applyFont="1" applyAlignment="1" applyProtection="1">
      <alignment vertical="center"/>
      <protection hidden="1"/>
    </xf>
    <xf numFmtId="0" fontId="0" fillId="0" borderId="64" xfId="0" applyFont="1" applyFill="1" applyBorder="1" applyAlignment="1" applyProtection="1">
      <alignment horizontal="left" vertical="center"/>
      <protection locked="0"/>
    </xf>
    <xf numFmtId="0" fontId="0" fillId="0" borderId="64" xfId="0" applyFill="1" applyBorder="1" applyAlignment="1" applyProtection="1">
      <alignment horizontal="left" vertical="center"/>
      <protection locked="0"/>
    </xf>
    <xf numFmtId="0" fontId="0" fillId="0" borderId="1" xfId="0" applyNumberFormat="1" applyFill="1" applyBorder="1" applyAlignment="1" applyProtection="1">
      <alignment horizontal="left" vertical="center" shrinkToFit="1"/>
      <protection locked="0"/>
    </xf>
    <xf numFmtId="0" fontId="0" fillId="0" borderId="1" xfId="0" applyNumberFormat="1" applyFont="1" applyFill="1" applyBorder="1" applyAlignment="1" applyProtection="1">
      <alignment horizontal="left" vertical="center" shrinkToFit="1"/>
      <protection locked="0"/>
    </xf>
    <xf numFmtId="0" fontId="13" fillId="27" borderId="10" xfId="0" applyFont="1" applyFill="1" applyBorder="1" applyAlignment="1" applyProtection="1">
      <alignment vertical="center" shrinkToFit="1"/>
      <protection locked="0"/>
    </xf>
    <xf numFmtId="0" fontId="5" fillId="27" borderId="1" xfId="0" applyFont="1" applyFill="1" applyBorder="1" applyAlignment="1" applyProtection="1">
      <alignment vertical="center" shrinkToFit="1"/>
      <protection locked="0"/>
    </xf>
    <xf numFmtId="0" fontId="13" fillId="28" borderId="1" xfId="0" applyFont="1" applyFill="1" applyBorder="1" applyAlignment="1" applyProtection="1">
      <alignment horizontal="center" vertical="center" shrinkToFit="1"/>
      <protection locked="0"/>
    </xf>
    <xf numFmtId="0" fontId="5" fillId="28" borderId="1" xfId="0" applyFont="1" applyFill="1" applyBorder="1" applyAlignment="1" applyProtection="1">
      <alignment horizontal="center" vertical="center" shrinkToFit="1"/>
      <protection locked="0"/>
    </xf>
    <xf numFmtId="0" fontId="5" fillId="28" borderId="1" xfId="0" applyNumberFormat="1" applyFont="1" applyFill="1" applyBorder="1" applyAlignment="1" applyProtection="1">
      <alignment horizontal="center" vertical="center" shrinkToFit="1"/>
      <protection locked="0"/>
    </xf>
    <xf numFmtId="38" fontId="5" fillId="28" borderId="1" xfId="2" applyFont="1" applyFill="1" applyBorder="1" applyAlignment="1" applyProtection="1">
      <alignment vertical="center" shrinkToFit="1"/>
      <protection locked="0"/>
    </xf>
    <xf numFmtId="38" fontId="5" fillId="27" borderId="1" xfId="2" applyFont="1" applyFill="1" applyBorder="1" applyAlignment="1" applyProtection="1">
      <alignment horizontal="center" vertical="center" shrinkToFit="1"/>
      <protection locked="0"/>
    </xf>
    <xf numFmtId="9" fontId="5" fillId="27" borderId="1" xfId="2" applyNumberFormat="1" applyFont="1" applyFill="1" applyBorder="1" applyAlignment="1" applyProtection="1">
      <alignment horizontal="center" vertical="center" shrinkToFit="1"/>
      <protection locked="0"/>
    </xf>
    <xf numFmtId="38" fontId="13" fillId="27" borderId="1" xfId="2" applyFont="1" applyFill="1" applyBorder="1" applyAlignment="1" applyProtection="1">
      <alignment horizontal="center" vertical="center" shrinkToFit="1"/>
      <protection locked="0"/>
    </xf>
    <xf numFmtId="38" fontId="5" fillId="29" borderId="1" xfId="2" applyFont="1" applyFill="1" applyBorder="1" applyAlignment="1" applyProtection="1">
      <alignment horizontal="center" vertical="center" shrinkToFit="1"/>
      <protection locked="0"/>
    </xf>
    <xf numFmtId="56" fontId="23" fillId="0" borderId="1" xfId="0" applyNumberFormat="1" applyFont="1" applyFill="1" applyBorder="1" applyAlignment="1" applyProtection="1">
      <alignment horizontal="center" vertical="center" shrinkToFit="1"/>
      <protection locked="0" hidden="1"/>
    </xf>
    <xf numFmtId="0" fontId="0" fillId="0" borderId="0" xfId="0" applyFont="1" applyFill="1" applyAlignment="1">
      <alignment wrapText="1"/>
    </xf>
    <xf numFmtId="0" fontId="0" fillId="0" borderId="0" xfId="0" applyFont="1" applyFill="1"/>
    <xf numFmtId="0" fontId="5" fillId="0" borderId="0" xfId="0" applyFont="1" applyFill="1" applyAlignment="1">
      <alignment vertical="center"/>
    </xf>
    <xf numFmtId="0" fontId="1" fillId="0" borderId="0" xfId="0" applyFont="1" applyFill="1"/>
    <xf numFmtId="0" fontId="80" fillId="0" borderId="0" xfId="0" applyFont="1" applyFill="1" applyAlignment="1">
      <alignment vertical="center"/>
    </xf>
    <xf numFmtId="0" fontId="102" fillId="0" borderId="0" xfId="0" applyFont="1" applyFill="1" applyAlignment="1">
      <alignment vertical="center"/>
    </xf>
    <xf numFmtId="0" fontId="102" fillId="0" borderId="0" xfId="0" applyFont="1" applyFill="1" applyBorder="1" applyAlignment="1">
      <alignment horizontal="center" vertical="center"/>
    </xf>
    <xf numFmtId="0" fontId="0" fillId="0" borderId="0" xfId="0" applyFont="1" applyFill="1" applyAlignment="1">
      <alignment vertical="center"/>
    </xf>
    <xf numFmtId="49" fontId="5" fillId="0" borderId="0" xfId="0" applyNumberFormat="1" applyFont="1" applyFill="1" applyAlignment="1">
      <alignment horizontal="right" vertical="center"/>
    </xf>
    <xf numFmtId="49" fontId="5" fillId="0" borderId="0" xfId="0" applyNumberFormat="1" applyFont="1" applyFill="1" applyAlignment="1">
      <alignment vertical="center"/>
    </xf>
    <xf numFmtId="0" fontId="100" fillId="0" borderId="0" xfId="0" applyFont="1" applyFill="1" applyAlignment="1">
      <alignment vertical="center" wrapText="1"/>
    </xf>
    <xf numFmtId="0" fontId="90" fillId="0" borderId="0" xfId="0" applyFont="1" applyFill="1" applyAlignment="1">
      <alignment vertical="center" wrapText="1"/>
    </xf>
    <xf numFmtId="0" fontId="101" fillId="0" borderId="0" xfId="0" applyFont="1" applyFill="1" applyAlignment="1">
      <alignment horizontal="left" vertical="top"/>
    </xf>
    <xf numFmtId="0" fontId="0" fillId="0" borderId="0" xfId="0" applyFont="1" applyFill="1" applyAlignment="1">
      <alignment vertical="top"/>
    </xf>
    <xf numFmtId="0" fontId="0" fillId="0" borderId="0" xfId="0" applyFill="1" applyAlignment="1">
      <alignment vertical="center" wrapText="1"/>
    </xf>
    <xf numFmtId="0" fontId="66" fillId="0" borderId="0" xfId="0" applyFont="1" applyFill="1" applyBorder="1" applyAlignment="1">
      <alignment vertical="center"/>
    </xf>
    <xf numFmtId="0" fontId="5" fillId="0" borderId="0" xfId="0" applyFont="1" applyFill="1" applyBorder="1" applyAlignment="1">
      <alignment vertical="center"/>
    </xf>
    <xf numFmtId="0" fontId="102" fillId="0" borderId="0" xfId="0" applyFont="1" applyFill="1" applyBorder="1" applyAlignment="1">
      <alignment vertical="center"/>
    </xf>
    <xf numFmtId="0" fontId="81" fillId="0" borderId="0" xfId="0" applyFont="1" applyFill="1" applyAlignment="1">
      <alignment vertical="center"/>
    </xf>
    <xf numFmtId="0" fontId="7" fillId="0" borderId="0" xfId="0" applyFont="1" applyFill="1" applyAlignment="1">
      <alignment horizontal="center" vertical="center"/>
    </xf>
    <xf numFmtId="196" fontId="66" fillId="0" borderId="0" xfId="0" applyNumberFormat="1" applyFont="1" applyFill="1" applyBorder="1" applyAlignment="1" applyProtection="1">
      <alignment horizontal="center" vertical="top"/>
      <protection locked="0"/>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17" xfId="0" applyFont="1" applyFill="1" applyBorder="1" applyAlignment="1">
      <alignment vertical="center" wrapText="1"/>
    </xf>
    <xf numFmtId="0" fontId="4" fillId="0" borderId="7" xfId="0" applyFont="1" applyFill="1" applyBorder="1" applyAlignment="1">
      <alignment vertical="center" wrapText="1"/>
    </xf>
    <xf numFmtId="0" fontId="4" fillId="0" borderId="21" xfId="0" applyFont="1" applyFill="1" applyBorder="1" applyAlignment="1">
      <alignment vertical="center" wrapText="1"/>
    </xf>
    <xf numFmtId="0" fontId="21" fillId="0" borderId="4" xfId="0" applyFont="1" applyFill="1" applyBorder="1" applyAlignment="1">
      <alignment vertical="center" wrapText="1" shrinkToFit="1"/>
    </xf>
    <xf numFmtId="0" fontId="21" fillId="0" borderId="5" xfId="0" applyFont="1" applyFill="1" applyBorder="1" applyAlignment="1">
      <alignment vertical="center" wrapText="1" shrinkToFit="1"/>
    </xf>
    <xf numFmtId="0" fontId="21" fillId="0" borderId="6" xfId="0" applyFont="1" applyFill="1" applyBorder="1" applyAlignment="1">
      <alignment vertical="center" wrapText="1" shrinkToFit="1"/>
    </xf>
    <xf numFmtId="0" fontId="21" fillId="0" borderId="17" xfId="0" applyFont="1" applyFill="1" applyBorder="1" applyAlignment="1">
      <alignment vertical="center" wrapText="1" shrinkToFit="1"/>
    </xf>
    <xf numFmtId="0" fontId="21" fillId="0" borderId="7" xfId="0" applyFont="1" applyFill="1" applyBorder="1" applyAlignment="1">
      <alignment vertical="center" wrapText="1" shrinkToFit="1"/>
    </xf>
    <xf numFmtId="0" fontId="21" fillId="0" borderId="21" xfId="0" applyFont="1" applyFill="1" applyBorder="1" applyAlignment="1">
      <alignment vertical="center" wrapText="1" shrinkToFit="1"/>
    </xf>
    <xf numFmtId="197" fontId="3" fillId="13" borderId="69" xfId="0" applyNumberFormat="1" applyFont="1" applyFill="1" applyBorder="1" applyAlignment="1" applyProtection="1">
      <alignment horizontal="center" vertical="center"/>
    </xf>
    <xf numFmtId="197" fontId="3" fillId="13" borderId="70" xfId="0" applyNumberFormat="1" applyFont="1" applyFill="1" applyBorder="1" applyAlignment="1" applyProtection="1">
      <alignment horizontal="center" vertical="center"/>
    </xf>
    <xf numFmtId="0" fontId="1" fillId="9" borderId="71" xfId="0" applyFont="1" applyFill="1" applyBorder="1" applyAlignment="1">
      <alignment horizontal="center" vertical="center" wrapText="1" shrinkToFit="1"/>
    </xf>
    <xf numFmtId="0" fontId="1" fillId="9" borderId="72" xfId="0" applyFont="1" applyFill="1" applyBorder="1" applyAlignment="1">
      <alignment horizontal="center" vertical="center" wrapText="1" shrinkToFit="1"/>
    </xf>
    <xf numFmtId="0" fontId="1" fillId="9" borderId="73" xfId="0" applyFont="1" applyFill="1" applyBorder="1" applyAlignment="1">
      <alignment horizontal="center" vertical="center" wrapText="1" shrinkToFit="1"/>
    </xf>
    <xf numFmtId="0" fontId="1" fillId="9" borderId="74" xfId="0" applyFont="1" applyFill="1" applyBorder="1" applyAlignment="1">
      <alignment horizontal="center" vertical="center" wrapText="1" shrinkToFit="1"/>
    </xf>
    <xf numFmtId="0" fontId="1" fillId="9" borderId="75" xfId="0" applyFont="1" applyFill="1" applyBorder="1" applyAlignment="1">
      <alignment horizontal="center" vertical="center" wrapText="1" shrinkToFit="1"/>
    </xf>
    <xf numFmtId="0" fontId="1" fillId="9" borderId="76" xfId="0" applyFont="1" applyFill="1" applyBorder="1" applyAlignment="1">
      <alignment horizontal="center" vertical="center" wrapText="1" shrinkToFit="1"/>
    </xf>
    <xf numFmtId="0" fontId="5" fillId="9" borderId="10" xfId="0" applyFont="1" applyFill="1" applyBorder="1" applyAlignment="1">
      <alignment horizontal="center" vertical="center"/>
    </xf>
    <xf numFmtId="0" fontId="5" fillId="9" borderId="11" xfId="0" applyFont="1" applyFill="1" applyBorder="1" applyAlignment="1">
      <alignment horizontal="center" vertical="center"/>
    </xf>
    <xf numFmtId="0" fontId="5" fillId="9" borderId="9" xfId="0" applyFont="1" applyFill="1" applyBorder="1" applyAlignment="1">
      <alignment horizontal="center" vertical="center"/>
    </xf>
    <xf numFmtId="0" fontId="13" fillId="9" borderId="4" xfId="0" applyFont="1" applyFill="1" applyBorder="1" applyAlignment="1">
      <alignment horizontal="center" vertical="center"/>
    </xf>
    <xf numFmtId="0" fontId="13" fillId="9" borderId="5" xfId="0" applyFont="1" applyFill="1" applyBorder="1" applyAlignment="1">
      <alignment horizontal="center" vertical="center"/>
    </xf>
    <xf numFmtId="0" fontId="13" fillId="9" borderId="6" xfId="0" applyFont="1" applyFill="1" applyBorder="1" applyAlignment="1">
      <alignment horizontal="center" vertical="center"/>
    </xf>
    <xf numFmtId="0" fontId="13" fillId="9" borderId="17" xfId="0" applyFont="1" applyFill="1" applyBorder="1" applyAlignment="1">
      <alignment horizontal="center" vertical="center"/>
    </xf>
    <xf numFmtId="0" fontId="13" fillId="9" borderId="7" xfId="0" applyFont="1" applyFill="1" applyBorder="1" applyAlignment="1">
      <alignment horizontal="center" vertical="center"/>
    </xf>
    <xf numFmtId="0" fontId="13" fillId="9" borderId="21" xfId="0" applyFont="1" applyFill="1" applyBorder="1" applyAlignment="1">
      <alignment horizontal="center" vertical="center"/>
    </xf>
    <xf numFmtId="0" fontId="15" fillId="0" borderId="0" xfId="0" applyFont="1" applyBorder="1" applyAlignment="1" applyProtection="1">
      <alignment horizontal="center"/>
      <protection hidden="1"/>
    </xf>
    <xf numFmtId="0" fontId="15" fillId="0" borderId="31" xfId="0" applyFont="1" applyBorder="1" applyAlignment="1" applyProtection="1">
      <alignment horizontal="center" vertical="distributed" textRotation="255"/>
      <protection hidden="1"/>
    </xf>
    <xf numFmtId="179" fontId="63" fillId="0" borderId="22" xfId="0" applyNumberFormat="1" applyFont="1" applyFill="1" applyBorder="1" applyAlignment="1" applyProtection="1">
      <alignment vertical="center"/>
      <protection locked="0"/>
    </xf>
    <xf numFmtId="179" fontId="63" fillId="0" borderId="0" xfId="0" applyNumberFormat="1" applyFont="1" applyFill="1" applyBorder="1" applyAlignment="1" applyProtection="1">
      <alignment vertical="center"/>
      <protection locked="0"/>
    </xf>
    <xf numFmtId="179" fontId="63" fillId="0" borderId="37" xfId="0" applyNumberFormat="1" applyFont="1" applyFill="1" applyBorder="1" applyAlignment="1" applyProtection="1">
      <alignment vertical="center"/>
      <protection locked="0"/>
    </xf>
    <xf numFmtId="179" fontId="63" fillId="0" borderId="23" xfId="0" applyNumberFormat="1" applyFont="1" applyFill="1" applyBorder="1" applyAlignment="1" applyProtection="1">
      <alignment vertical="center"/>
      <protection locked="0"/>
    </xf>
    <xf numFmtId="179" fontId="63" fillId="0" borderId="24" xfId="0" applyNumberFormat="1" applyFont="1" applyFill="1" applyBorder="1" applyAlignment="1" applyProtection="1">
      <alignment vertical="center"/>
      <protection locked="0"/>
    </xf>
    <xf numFmtId="179" fontId="63" fillId="0" borderId="25" xfId="0" applyNumberFormat="1" applyFont="1" applyFill="1" applyBorder="1" applyAlignment="1" applyProtection="1">
      <alignment vertical="center"/>
      <protection locked="0"/>
    </xf>
    <xf numFmtId="186" fontId="61" fillId="0" borderId="27" xfId="0" applyNumberFormat="1" applyFont="1" applyBorder="1" applyAlignment="1" applyProtection="1">
      <alignment horizontal="center" vertical="center"/>
    </xf>
    <xf numFmtId="0" fontId="15" fillId="0" borderId="102" xfId="0" applyFont="1" applyBorder="1" applyAlignment="1" applyProtection="1">
      <alignment horizontal="center" vertical="center"/>
      <protection hidden="1"/>
    </xf>
    <xf numFmtId="0" fontId="15" fillId="0" borderId="26" xfId="0" applyFont="1" applyBorder="1" applyAlignment="1" applyProtection="1">
      <alignment horizontal="center" vertical="center"/>
      <protection hidden="1"/>
    </xf>
    <xf numFmtId="0" fontId="15" fillId="0" borderId="28" xfId="0" applyFont="1" applyBorder="1" applyAlignment="1" applyProtection="1">
      <alignment horizontal="center" vertical="center"/>
      <protection hidden="1"/>
    </xf>
    <xf numFmtId="0" fontId="15" fillId="0" borderId="22" xfId="0" applyFont="1" applyBorder="1" applyAlignment="1" applyProtection="1">
      <alignment horizontal="center" vertical="center"/>
      <protection hidden="1"/>
    </xf>
    <xf numFmtId="0" fontId="15" fillId="0" borderId="37" xfId="0" applyFont="1" applyBorder="1" applyAlignment="1" applyProtection="1">
      <alignment horizontal="center" vertical="center"/>
      <protection hidden="1"/>
    </xf>
    <xf numFmtId="0" fontId="5" fillId="0" borderId="77" xfId="0" applyNumberFormat="1" applyFont="1" applyBorder="1" applyAlignment="1" applyProtection="1">
      <alignment horizontal="center" vertical="center"/>
      <protection hidden="1"/>
    </xf>
    <xf numFmtId="0" fontId="5" fillId="0" borderId="78" xfId="0" applyNumberFormat="1" applyFont="1" applyBorder="1" applyAlignment="1" applyProtection="1">
      <alignment horizontal="center" vertical="center"/>
      <protection hidden="1"/>
    </xf>
    <xf numFmtId="0" fontId="48" fillId="0" borderId="0" xfId="0" applyFont="1" applyBorder="1" applyAlignment="1" applyProtection="1">
      <alignment horizontal="distributed" vertical="center" wrapText="1"/>
      <protection hidden="1"/>
    </xf>
    <xf numFmtId="0" fontId="48" fillId="0" borderId="37" xfId="0" applyFont="1" applyBorder="1" applyAlignment="1" applyProtection="1">
      <alignment horizontal="distributed" vertical="center" wrapText="1"/>
      <protection hidden="1"/>
    </xf>
    <xf numFmtId="0" fontId="48" fillId="0" borderId="24" xfId="0" applyFont="1" applyBorder="1" applyAlignment="1" applyProtection="1">
      <alignment horizontal="distributed" vertical="center" wrapText="1"/>
      <protection hidden="1"/>
    </xf>
    <xf numFmtId="0" fontId="48" fillId="0" borderId="25" xfId="0" applyFont="1" applyBorder="1" applyAlignment="1" applyProtection="1">
      <alignment horizontal="distributed" vertical="center" wrapText="1"/>
      <protection hidden="1"/>
    </xf>
    <xf numFmtId="179" fontId="63" fillId="0" borderId="26" xfId="0" applyNumberFormat="1" applyFont="1" applyFill="1" applyBorder="1" applyAlignment="1" applyProtection="1">
      <alignment vertical="center"/>
      <protection locked="0"/>
    </xf>
    <xf numFmtId="179" fontId="63" fillId="0" borderId="27" xfId="0" applyNumberFormat="1" applyFont="1" applyFill="1" applyBorder="1" applyAlignment="1" applyProtection="1">
      <alignment vertical="center"/>
      <protection locked="0"/>
    </xf>
    <xf numFmtId="179" fontId="63" fillId="0" borderId="28" xfId="0" applyNumberFormat="1" applyFont="1" applyFill="1" applyBorder="1" applyAlignment="1" applyProtection="1">
      <alignment vertical="center"/>
      <protection locked="0"/>
    </xf>
    <xf numFmtId="179" fontId="56" fillId="0" borderId="22" xfId="0" applyNumberFormat="1" applyFont="1" applyFill="1" applyBorder="1" applyAlignment="1" applyProtection="1">
      <alignment horizontal="center" vertical="center"/>
      <protection locked="0"/>
    </xf>
    <xf numFmtId="179" fontId="56" fillId="0" borderId="37" xfId="0" applyNumberFormat="1" applyFont="1" applyFill="1" applyBorder="1" applyAlignment="1" applyProtection="1">
      <alignment horizontal="center" vertical="center"/>
      <protection locked="0"/>
    </xf>
    <xf numFmtId="0" fontId="21" fillId="0" borderId="22" xfId="0" applyFont="1" applyFill="1" applyBorder="1" applyAlignment="1" applyProtection="1">
      <alignment horizontal="center" vertical="center"/>
      <protection hidden="1"/>
    </xf>
    <xf numFmtId="0" fontId="21" fillId="0" borderId="37" xfId="0" applyFont="1" applyFill="1" applyBorder="1" applyAlignment="1" applyProtection="1">
      <alignment horizontal="center" vertical="center"/>
      <protection hidden="1"/>
    </xf>
    <xf numFmtId="0" fontId="21" fillId="0" borderId="23" xfId="0" applyFont="1" applyFill="1" applyBorder="1" applyAlignment="1" applyProtection="1">
      <alignment horizontal="center" vertical="center"/>
      <protection hidden="1"/>
    </xf>
    <xf numFmtId="0" fontId="21" fillId="0" borderId="25" xfId="0" applyFont="1" applyFill="1" applyBorder="1" applyAlignment="1" applyProtection="1">
      <alignment horizontal="center" vertical="center"/>
      <protection hidden="1"/>
    </xf>
    <xf numFmtId="0" fontId="21" fillId="0" borderId="22"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37" xfId="0"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179" fontId="63" fillId="0" borderId="32" xfId="0" applyNumberFormat="1" applyFont="1" applyFill="1" applyBorder="1" applyAlignment="1" applyProtection="1">
      <alignment vertical="center"/>
      <protection locked="0"/>
    </xf>
    <xf numFmtId="179" fontId="63" fillId="0" borderId="33" xfId="0" applyNumberFormat="1" applyFont="1" applyFill="1" applyBorder="1" applyAlignment="1" applyProtection="1">
      <alignment vertical="center"/>
      <protection locked="0"/>
    </xf>
    <xf numFmtId="179" fontId="63" fillId="0" borderId="103" xfId="0" applyNumberFormat="1" applyFont="1" applyFill="1" applyBorder="1" applyAlignment="1" applyProtection="1">
      <alignment vertical="center"/>
      <protection locked="0"/>
    </xf>
    <xf numFmtId="0" fontId="16" fillId="0" borderId="22"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186" fontId="58" fillId="0" borderId="0" xfId="0" applyNumberFormat="1" applyFont="1" applyFill="1" applyBorder="1" applyAlignment="1" applyProtection="1">
      <alignment horizontal="center" vertical="center"/>
      <protection locked="0"/>
    </xf>
    <xf numFmtId="0" fontId="57" fillId="0" borderId="24" xfId="0" applyFont="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15" fillId="0" borderId="0" xfId="0" applyFont="1" applyBorder="1" applyAlignment="1" applyProtection="1">
      <alignment horizontal="distributed" vertical="center"/>
      <protection hidden="1"/>
    </xf>
    <xf numFmtId="0" fontId="5" fillId="0" borderId="77" xfId="0" applyNumberFormat="1" applyFont="1" applyBorder="1" applyAlignment="1" applyProtection="1">
      <alignment horizontal="right" vertical="center"/>
      <protection hidden="1"/>
    </xf>
    <xf numFmtId="0" fontId="5" fillId="0" borderId="78" xfId="0" applyNumberFormat="1" applyFont="1" applyBorder="1" applyAlignment="1" applyProtection="1">
      <alignment horizontal="right" vertical="center"/>
      <protection hidden="1"/>
    </xf>
    <xf numFmtId="179" fontId="63" fillId="0" borderId="22" xfId="0" applyNumberFormat="1" applyFont="1" applyBorder="1" applyAlignment="1" applyProtection="1">
      <alignment vertical="center"/>
      <protection hidden="1"/>
    </xf>
    <xf numFmtId="179" fontId="63" fillId="0" borderId="0" xfId="0" applyNumberFormat="1" applyFont="1" applyBorder="1" applyAlignment="1" applyProtection="1">
      <alignment vertical="center"/>
      <protection hidden="1"/>
    </xf>
    <xf numFmtId="179" fontId="63" fillId="0" borderId="37" xfId="0" applyNumberFormat="1" applyFont="1" applyBorder="1" applyAlignment="1" applyProtection="1">
      <alignment vertical="center"/>
      <protection hidden="1"/>
    </xf>
    <xf numFmtId="179" fontId="63" fillId="0" borderId="23" xfId="0" applyNumberFormat="1" applyFont="1" applyBorder="1" applyAlignment="1" applyProtection="1">
      <alignment vertical="center"/>
      <protection hidden="1"/>
    </xf>
    <xf numFmtId="179" fontId="63" fillId="0" borderId="24" xfId="0" applyNumberFormat="1" applyFont="1" applyBorder="1" applyAlignment="1" applyProtection="1">
      <alignment vertical="center"/>
      <protection hidden="1"/>
    </xf>
    <xf numFmtId="179" fontId="63" fillId="0" borderId="25" xfId="0" applyNumberFormat="1" applyFont="1" applyBorder="1" applyAlignment="1" applyProtection="1">
      <alignment vertical="center"/>
      <protection hidden="1"/>
    </xf>
    <xf numFmtId="0" fontId="5" fillId="0" borderId="77"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179" fontId="63" fillId="0" borderId="27" xfId="0" applyNumberFormat="1" applyFont="1" applyBorder="1" applyAlignment="1" applyProtection="1">
      <alignment vertical="center"/>
      <protection hidden="1"/>
    </xf>
    <xf numFmtId="179" fontId="63" fillId="0" borderId="28" xfId="0" applyNumberFormat="1" applyFont="1" applyBorder="1" applyAlignment="1" applyProtection="1">
      <alignment vertical="center"/>
      <protection hidden="1"/>
    </xf>
    <xf numFmtId="0" fontId="15" fillId="0" borderId="24" xfId="0" applyFont="1" applyBorder="1" applyAlignment="1" applyProtection="1">
      <alignment horizontal="center"/>
      <protection hidden="1"/>
    </xf>
    <xf numFmtId="0" fontId="5" fillId="0" borderId="79" xfId="0" applyFont="1" applyBorder="1" applyAlignment="1" applyProtection="1">
      <alignment horizontal="center" vertical="center"/>
      <protection locked="0"/>
    </xf>
    <xf numFmtId="0" fontId="5" fillId="0" borderId="104" xfId="0" applyFont="1" applyBorder="1" applyAlignment="1" applyProtection="1">
      <alignment horizontal="center" vertical="center"/>
      <protection locked="0"/>
    </xf>
    <xf numFmtId="0" fontId="5" fillId="0" borderId="80" xfId="0" applyFont="1" applyBorder="1" applyAlignment="1" applyProtection="1">
      <alignment horizontal="center" vertical="center"/>
      <protection locked="0"/>
    </xf>
    <xf numFmtId="0" fontId="5" fillId="0" borderId="82" xfId="0" applyFont="1" applyBorder="1" applyAlignment="1" applyProtection="1">
      <alignment horizontal="center" vertical="center"/>
      <protection locked="0"/>
    </xf>
    <xf numFmtId="0" fontId="5" fillId="0" borderId="105" xfId="0" applyFont="1" applyBorder="1" applyAlignment="1" applyProtection="1">
      <alignment horizontal="center" vertical="center"/>
      <protection locked="0"/>
    </xf>
    <xf numFmtId="0" fontId="5" fillId="0" borderId="83" xfId="0" applyFont="1" applyBorder="1" applyAlignment="1" applyProtection="1">
      <alignment horizontal="center" vertical="center"/>
      <protection locked="0"/>
    </xf>
    <xf numFmtId="179" fontId="63" fillId="0" borderId="22" xfId="0" applyNumberFormat="1" applyFont="1" applyBorder="1" applyAlignment="1" applyProtection="1">
      <protection locked="0"/>
    </xf>
    <xf numFmtId="179" fontId="63" fillId="0" borderId="0" xfId="0" applyNumberFormat="1" applyFont="1" applyBorder="1" applyAlignment="1" applyProtection="1">
      <protection locked="0"/>
    </xf>
    <xf numFmtId="179" fontId="63" fillId="0" borderId="37" xfId="0" applyNumberFormat="1" applyFont="1" applyBorder="1" applyAlignment="1" applyProtection="1">
      <protection locked="0"/>
    </xf>
    <xf numFmtId="0" fontId="5" fillId="0" borderId="77" xfId="0" applyFont="1" applyFill="1" applyBorder="1" applyAlignment="1" applyProtection="1">
      <alignment horizontal="center" vertical="center"/>
      <protection locked="0"/>
    </xf>
    <xf numFmtId="0" fontId="5" fillId="0" borderId="78" xfId="0" applyFont="1" applyFill="1" applyBorder="1" applyAlignment="1" applyProtection="1">
      <alignment horizontal="center" vertical="center"/>
      <protection locked="0"/>
    </xf>
    <xf numFmtId="0" fontId="15" fillId="0" borderId="27" xfId="0" applyFont="1" applyBorder="1" applyAlignment="1" applyProtection="1">
      <alignment horizontal="center"/>
      <protection hidden="1"/>
    </xf>
    <xf numFmtId="0" fontId="5" fillId="0" borderId="79" xfId="0" applyFont="1" applyFill="1" applyBorder="1" applyAlignment="1" applyProtection="1">
      <alignment horizontal="center" vertical="center"/>
      <protection locked="0"/>
    </xf>
    <xf numFmtId="0" fontId="5" fillId="0" borderId="80" xfId="0" applyFont="1" applyFill="1" applyBorder="1" applyAlignment="1" applyProtection="1">
      <alignment horizontal="center" vertical="center"/>
      <protection locked="0"/>
    </xf>
    <xf numFmtId="0" fontId="5" fillId="0" borderId="82" xfId="0" applyFont="1" applyFill="1" applyBorder="1" applyAlignment="1" applyProtection="1">
      <alignment horizontal="center" vertical="center"/>
      <protection locked="0"/>
    </xf>
    <xf numFmtId="0" fontId="5" fillId="0" borderId="83" xfId="0" applyFont="1" applyFill="1" applyBorder="1" applyAlignment="1" applyProtection="1">
      <alignment horizontal="center" vertical="center"/>
      <protection locked="0"/>
    </xf>
    <xf numFmtId="0" fontId="15" fillId="0" borderId="27"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5" fillId="0" borderId="24" xfId="0" applyFont="1" applyFill="1" applyBorder="1" applyAlignment="1" applyProtection="1">
      <alignment horizontal="center"/>
      <protection hidden="1"/>
    </xf>
    <xf numFmtId="179" fontId="63" fillId="0" borderId="32" xfId="0" applyNumberFormat="1" applyFont="1" applyBorder="1" applyAlignment="1" applyProtection="1">
      <alignment vertical="center"/>
      <protection hidden="1"/>
    </xf>
    <xf numFmtId="179" fontId="63" fillId="0" borderId="33" xfId="0" applyNumberFormat="1" applyFont="1" applyBorder="1" applyAlignment="1" applyProtection="1">
      <alignment vertical="center"/>
      <protection hidden="1"/>
    </xf>
    <xf numFmtId="179" fontId="63" fillId="0" borderId="103" xfId="0" applyNumberFormat="1" applyFont="1" applyBorder="1" applyAlignment="1" applyProtection="1">
      <alignment vertical="center"/>
      <protection hidden="1"/>
    </xf>
    <xf numFmtId="0" fontId="48" fillId="0" borderId="26" xfId="0" applyFont="1" applyBorder="1" applyAlignment="1" applyProtection="1">
      <alignment horizontal="center" vertical="center"/>
      <protection hidden="1"/>
    </xf>
    <xf numFmtId="0" fontId="48" fillId="0" borderId="27" xfId="0" applyFont="1" applyBorder="1" applyAlignment="1" applyProtection="1">
      <alignment horizontal="center" vertical="center"/>
      <protection hidden="1"/>
    </xf>
    <xf numFmtId="0" fontId="20" fillId="0" borderId="0" xfId="0" applyFont="1" applyBorder="1" applyAlignment="1" applyProtection="1">
      <alignment horizontal="distributed" vertical="center"/>
      <protection hidden="1"/>
    </xf>
    <xf numFmtId="0" fontId="15" fillId="0" borderId="26" xfId="0" applyFont="1" applyBorder="1" applyAlignment="1" applyProtection="1">
      <alignment horizontal="center"/>
      <protection hidden="1"/>
    </xf>
    <xf numFmtId="0" fontId="15" fillId="0" borderId="22" xfId="0" applyFont="1" applyBorder="1" applyAlignment="1" applyProtection="1">
      <alignment horizontal="center"/>
      <protection hidden="1"/>
    </xf>
    <xf numFmtId="0" fontId="15" fillId="9" borderId="0" xfId="0" applyFont="1" applyFill="1" applyBorder="1" applyAlignment="1" applyProtection="1">
      <alignment horizontal="center"/>
      <protection hidden="1"/>
    </xf>
    <xf numFmtId="0" fontId="15" fillId="0" borderId="22" xfId="0" applyFont="1" applyBorder="1" applyAlignment="1" applyProtection="1">
      <alignment horizontal="center"/>
      <protection locked="0" hidden="1"/>
    </xf>
    <xf numFmtId="0" fontId="15" fillId="0" borderId="0" xfId="0" applyFont="1" applyBorder="1" applyAlignment="1" applyProtection="1">
      <alignment horizontal="center"/>
      <protection locked="0" hidden="1"/>
    </xf>
    <xf numFmtId="0" fontId="15" fillId="0" borderId="23" xfId="0" applyFont="1" applyBorder="1" applyAlignment="1" applyProtection="1">
      <alignment horizontal="center"/>
      <protection locked="0" hidden="1"/>
    </xf>
    <xf numFmtId="0" fontId="15" fillId="0" borderId="24" xfId="0" applyFont="1" applyBorder="1" applyAlignment="1" applyProtection="1">
      <alignment horizontal="center"/>
      <protection locked="0" hidden="1"/>
    </xf>
    <xf numFmtId="0" fontId="15" fillId="0" borderId="37" xfId="0" applyFont="1" applyFill="1" applyBorder="1" applyAlignment="1" applyProtection="1">
      <alignment horizontal="center"/>
      <protection hidden="1"/>
    </xf>
    <xf numFmtId="0" fontId="15" fillId="0" borderId="25" xfId="0" applyFont="1" applyFill="1" applyBorder="1" applyAlignment="1" applyProtection="1">
      <alignment horizontal="center"/>
      <protection hidden="1"/>
    </xf>
    <xf numFmtId="0" fontId="48" fillId="0" borderId="22" xfId="0" applyFont="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7" xfId="0" applyFont="1" applyBorder="1" applyAlignment="1" applyProtection="1">
      <alignment horizontal="center" vertical="center" wrapText="1"/>
      <protection hidden="1"/>
    </xf>
    <xf numFmtId="0" fontId="48" fillId="0" borderId="23" xfId="0" applyFont="1" applyBorder="1" applyAlignment="1" applyProtection="1">
      <alignment horizontal="center" vertical="center" wrapText="1"/>
      <protection hidden="1"/>
    </xf>
    <xf numFmtId="0" fontId="48" fillId="0" borderId="24" xfId="0" applyFont="1" applyBorder="1" applyAlignment="1" applyProtection="1">
      <alignment horizontal="center" vertical="center" wrapText="1"/>
      <protection hidden="1"/>
    </xf>
    <xf numFmtId="0" fontId="48" fillId="0" borderId="25" xfId="0" applyFont="1" applyBorder="1" applyAlignment="1" applyProtection="1">
      <alignment horizontal="center" vertical="center" wrapText="1"/>
      <protection hidden="1"/>
    </xf>
    <xf numFmtId="0" fontId="48" fillId="0" borderId="28" xfId="0" applyFont="1" applyBorder="1" applyAlignment="1" applyProtection="1">
      <alignment horizontal="center" vertical="center"/>
      <protection hidden="1"/>
    </xf>
    <xf numFmtId="0" fontId="48" fillId="0" borderId="22" xfId="0" applyFont="1" applyBorder="1" applyAlignment="1" applyProtection="1">
      <alignment horizontal="center" vertical="center"/>
      <protection hidden="1"/>
    </xf>
    <xf numFmtId="0" fontId="48" fillId="0" borderId="37" xfId="0" applyFont="1" applyBorder="1" applyAlignment="1" applyProtection="1">
      <alignment horizontal="center" vertical="center"/>
      <protection hidden="1"/>
    </xf>
    <xf numFmtId="0" fontId="48" fillId="0" borderId="23" xfId="0" applyFont="1" applyBorder="1" applyAlignment="1" applyProtection="1">
      <alignment horizontal="center" vertical="center"/>
      <protection hidden="1"/>
    </xf>
    <xf numFmtId="0" fontId="48" fillId="0" borderId="25" xfId="0" applyFont="1" applyBorder="1" applyAlignment="1" applyProtection="1">
      <alignment horizontal="center" vertical="center"/>
      <protection hidden="1"/>
    </xf>
    <xf numFmtId="0" fontId="48" fillId="0" borderId="26" xfId="0" applyFont="1" applyBorder="1" applyAlignment="1" applyProtection="1">
      <alignment horizontal="center" vertical="center" wrapText="1"/>
      <protection hidden="1"/>
    </xf>
    <xf numFmtId="0" fontId="48" fillId="0" borderId="0" xfId="0" applyFont="1" applyBorder="1" applyAlignment="1" applyProtection="1">
      <alignment horizontal="center" vertical="center"/>
      <protection hidden="1"/>
    </xf>
    <xf numFmtId="0" fontId="48" fillId="0" borderId="24" xfId="0" applyFont="1" applyBorder="1" applyAlignment="1" applyProtection="1">
      <alignment horizontal="center" vertical="center"/>
      <protection hidden="1"/>
    </xf>
    <xf numFmtId="0" fontId="48" fillId="0" borderId="26" xfId="0" applyFont="1" applyBorder="1" applyAlignment="1" applyProtection="1">
      <alignment horizontal="center" wrapText="1"/>
      <protection hidden="1"/>
    </xf>
    <xf numFmtId="0" fontId="48" fillId="0" borderId="28" xfId="0" applyFont="1" applyBorder="1" applyAlignment="1" applyProtection="1">
      <alignment horizontal="center" wrapText="1"/>
      <protection hidden="1"/>
    </xf>
    <xf numFmtId="0" fontId="48" fillId="0" borderId="22" xfId="0" applyFont="1" applyBorder="1" applyAlignment="1" applyProtection="1">
      <alignment horizontal="center" wrapText="1"/>
      <protection hidden="1"/>
    </xf>
    <xf numFmtId="0" fontId="48" fillId="0" borderId="37" xfId="0" applyFont="1" applyBorder="1" applyAlignment="1" applyProtection="1">
      <alignment horizontal="center" wrapText="1"/>
      <protection hidden="1"/>
    </xf>
    <xf numFmtId="0" fontId="49" fillId="0" borderId="79" xfId="0" applyFont="1" applyBorder="1" applyAlignment="1" applyProtection="1">
      <alignment horizontal="center" vertical="center"/>
      <protection locked="0"/>
    </xf>
    <xf numFmtId="0" fontId="49" fillId="0" borderId="80" xfId="0" applyFont="1" applyBorder="1" applyAlignment="1" applyProtection="1">
      <alignment horizontal="center" vertical="center"/>
      <protection locked="0"/>
    </xf>
    <xf numFmtId="0" fontId="49" fillId="0" borderId="82" xfId="0" applyFont="1" applyBorder="1" applyAlignment="1" applyProtection="1">
      <alignment horizontal="center" vertical="center"/>
      <protection locked="0"/>
    </xf>
    <xf numFmtId="0" fontId="49" fillId="0" borderId="83" xfId="0" applyFont="1" applyBorder="1" applyAlignment="1" applyProtection="1">
      <alignment horizontal="center" vertical="center"/>
      <protection locked="0"/>
    </xf>
    <xf numFmtId="0" fontId="15" fillId="0" borderId="26" xfId="0" applyFont="1" applyBorder="1" applyAlignment="1" applyProtection="1">
      <alignment horizontal="center"/>
      <protection locked="0" hidden="1"/>
    </xf>
    <xf numFmtId="0" fontId="15" fillId="0" borderId="27" xfId="0" applyFont="1" applyBorder="1" applyAlignment="1" applyProtection="1">
      <alignment horizontal="center"/>
      <protection locked="0" hidden="1"/>
    </xf>
    <xf numFmtId="0" fontId="13" fillId="0" borderId="26" xfId="0" applyFont="1" applyBorder="1" applyAlignment="1" applyProtection="1">
      <alignment horizontal="center" vertical="center"/>
      <protection hidden="1"/>
    </xf>
    <xf numFmtId="0" fontId="13" fillId="0" borderId="27" xfId="0" applyFont="1" applyBorder="1" applyAlignment="1" applyProtection="1">
      <alignment horizontal="center" vertical="center"/>
      <protection hidden="1"/>
    </xf>
    <xf numFmtId="0" fontId="13" fillId="0" borderId="28" xfId="0" applyFont="1" applyBorder="1" applyAlignment="1" applyProtection="1">
      <alignment horizontal="center" vertical="center"/>
      <protection hidden="1"/>
    </xf>
    <xf numFmtId="0" fontId="13" fillId="0" borderId="22"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13" fillId="0" borderId="37" xfId="0" applyFont="1" applyBorder="1" applyAlignment="1" applyProtection="1">
      <alignment horizontal="center" vertical="center"/>
      <protection hidden="1"/>
    </xf>
    <xf numFmtId="0" fontId="62" fillId="0" borderId="26" xfId="0" applyFont="1" applyBorder="1" applyAlignment="1" applyProtection="1">
      <alignment horizontal="center" vertical="center"/>
      <protection hidden="1"/>
    </xf>
    <xf numFmtId="0" fontId="62" fillId="0" borderId="27" xfId="0" applyFont="1" applyBorder="1" applyAlignment="1" applyProtection="1">
      <alignment horizontal="center" vertical="center"/>
      <protection hidden="1"/>
    </xf>
    <xf numFmtId="0" fontId="62" fillId="0" borderId="28" xfId="0" applyFont="1" applyBorder="1" applyAlignment="1" applyProtection="1">
      <alignment horizontal="center" vertical="center"/>
      <protection hidden="1"/>
    </xf>
    <xf numFmtId="0" fontId="62" fillId="0" borderId="22" xfId="0" applyFont="1" applyBorder="1" applyAlignment="1" applyProtection="1">
      <alignment horizontal="center" vertical="center"/>
      <protection hidden="1"/>
    </xf>
    <xf numFmtId="0" fontId="62" fillId="0" borderId="0" xfId="0" applyFont="1" applyBorder="1" applyAlignment="1" applyProtection="1">
      <alignment horizontal="center" vertical="center"/>
      <protection hidden="1"/>
    </xf>
    <xf numFmtId="0" fontId="62" fillId="0" borderId="37" xfId="0" applyFont="1" applyBorder="1" applyAlignment="1" applyProtection="1">
      <alignment horizontal="center" vertical="center"/>
      <protection hidden="1"/>
    </xf>
    <xf numFmtId="0" fontId="62" fillId="0" borderId="23" xfId="0" applyFont="1" applyBorder="1" applyAlignment="1" applyProtection="1">
      <alignment horizontal="center" vertical="center"/>
      <protection hidden="1"/>
    </xf>
    <xf numFmtId="0" fontId="62" fillId="0" borderId="24" xfId="0" applyFont="1" applyBorder="1" applyAlignment="1" applyProtection="1">
      <alignment horizontal="center" vertical="center"/>
      <protection hidden="1"/>
    </xf>
    <xf numFmtId="0" fontId="62" fillId="0" borderId="25" xfId="0" applyFont="1" applyBorder="1" applyAlignment="1" applyProtection="1">
      <alignment horizontal="center" vertical="center"/>
      <protection hidden="1"/>
    </xf>
    <xf numFmtId="0" fontId="16" fillId="0" borderId="26" xfId="0" applyFont="1" applyBorder="1" applyAlignment="1" applyProtection="1">
      <alignment horizontal="center" vertical="center"/>
      <protection hidden="1"/>
    </xf>
    <xf numFmtId="0" fontId="16" fillId="0" borderId="27" xfId="0" applyFont="1" applyBorder="1" applyAlignment="1" applyProtection="1">
      <alignment horizontal="center" vertical="center"/>
      <protection hidden="1"/>
    </xf>
    <xf numFmtId="0" fontId="16" fillId="0" borderId="28" xfId="0" applyFont="1" applyBorder="1" applyAlignment="1" applyProtection="1">
      <alignment horizontal="center" vertical="center"/>
      <protection hidden="1"/>
    </xf>
    <xf numFmtId="0" fontId="16" fillId="0" borderId="22" xfId="0"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6" fillId="0" borderId="37" xfId="0" applyFont="1" applyBorder="1" applyAlignment="1" applyProtection="1">
      <alignment horizontal="center" vertical="center"/>
      <protection hidden="1"/>
    </xf>
    <xf numFmtId="0" fontId="16" fillId="0" borderId="23" xfId="0" applyFont="1" applyBorder="1" applyAlignment="1" applyProtection="1">
      <alignment horizontal="center" vertical="center"/>
      <protection hidden="1"/>
    </xf>
    <xf numFmtId="0" fontId="16" fillId="0" borderId="24" xfId="0" applyFont="1" applyBorder="1" applyAlignment="1" applyProtection="1">
      <alignment horizontal="center" vertical="center"/>
      <protection hidden="1"/>
    </xf>
    <xf numFmtId="0" fontId="16" fillId="0" borderId="25" xfId="0" applyFont="1" applyBorder="1" applyAlignment="1" applyProtection="1">
      <alignment horizontal="center" vertical="center"/>
      <protection hidden="1"/>
    </xf>
    <xf numFmtId="0" fontId="48" fillId="0" borderId="27" xfId="0" applyFont="1" applyBorder="1" applyAlignment="1" applyProtection="1">
      <alignment horizontal="center" vertical="center" wrapText="1"/>
      <protection hidden="1"/>
    </xf>
    <xf numFmtId="0" fontId="48" fillId="0" borderId="28" xfId="0" applyFont="1" applyBorder="1" applyAlignment="1" applyProtection="1">
      <alignment horizontal="center" vertical="center" wrapText="1"/>
      <protection hidden="1"/>
    </xf>
    <xf numFmtId="0" fontId="45" fillId="0" borderId="0" xfId="0" applyFont="1" applyAlignment="1" applyProtection="1">
      <alignment horizontal="right"/>
      <protection hidden="1"/>
    </xf>
    <xf numFmtId="0" fontId="44" fillId="0" borderId="0" xfId="0" applyFont="1" applyAlignment="1" applyProtection="1">
      <alignment horizontal="center"/>
      <protection hidden="1"/>
    </xf>
    <xf numFmtId="0" fontId="15" fillId="0" borderId="22" xfId="0" applyFont="1" applyBorder="1" applyAlignment="1" applyProtection="1">
      <alignment horizontal="left" vertical="center" wrapText="1" indent="1"/>
      <protection hidden="1"/>
    </xf>
    <xf numFmtId="0" fontId="15" fillId="0" borderId="0" xfId="0" applyFont="1" applyBorder="1" applyAlignment="1" applyProtection="1">
      <alignment horizontal="left" vertical="center" wrapText="1" indent="1"/>
      <protection hidden="1"/>
    </xf>
    <xf numFmtId="0" fontId="15" fillId="0" borderId="37" xfId="0" applyFont="1" applyBorder="1" applyAlignment="1" applyProtection="1">
      <alignment horizontal="left" vertical="center" wrapText="1" indent="1"/>
      <protection hidden="1"/>
    </xf>
    <xf numFmtId="0" fontId="15" fillId="0" borderId="23" xfId="0" applyFont="1" applyBorder="1" applyAlignment="1" applyProtection="1">
      <alignment horizontal="left" vertical="center" wrapText="1" indent="1"/>
      <protection hidden="1"/>
    </xf>
    <xf numFmtId="0" fontId="15" fillId="0" borderId="24" xfId="0" applyFont="1" applyBorder="1" applyAlignment="1" applyProtection="1">
      <alignment horizontal="left" vertical="center" wrapText="1" indent="1"/>
      <protection hidden="1"/>
    </xf>
    <xf numFmtId="0" fontId="15" fillId="0" borderId="25" xfId="0" applyFont="1" applyBorder="1" applyAlignment="1" applyProtection="1">
      <alignment horizontal="left" vertical="center" wrapText="1" indent="1"/>
      <protection hidden="1"/>
    </xf>
    <xf numFmtId="0" fontId="15" fillId="0" borderId="37" xfId="0" applyFont="1" applyBorder="1" applyAlignment="1" applyProtection="1">
      <alignment horizontal="center"/>
      <protection locked="0" hidden="1"/>
    </xf>
    <xf numFmtId="0" fontId="15" fillId="0" borderId="25" xfId="0" applyFont="1" applyBorder="1" applyAlignment="1" applyProtection="1">
      <alignment horizontal="center"/>
      <protection locked="0" hidden="1"/>
    </xf>
    <xf numFmtId="0" fontId="16" fillId="0" borderId="26" xfId="0" applyFont="1" applyBorder="1" applyAlignment="1" applyProtection="1">
      <alignment horizontal="center"/>
      <protection hidden="1"/>
    </xf>
    <xf numFmtId="0" fontId="16" fillId="0" borderId="27" xfId="0" applyFont="1" applyBorder="1" applyAlignment="1" applyProtection="1">
      <alignment horizontal="center"/>
      <protection hidden="1"/>
    </xf>
    <xf numFmtId="0" fontId="16" fillId="0" borderId="22"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18" fillId="0" borderId="22" xfId="0" applyFont="1" applyBorder="1" applyAlignment="1" applyProtection="1">
      <alignment horizontal="center" vertical="top"/>
      <protection hidden="1"/>
    </xf>
    <xf numFmtId="0" fontId="18" fillId="0" borderId="0" xfId="0" applyFont="1" applyBorder="1" applyAlignment="1" applyProtection="1">
      <alignment horizontal="center" vertical="top"/>
      <protection hidden="1"/>
    </xf>
    <xf numFmtId="0" fontId="16" fillId="0" borderId="37" xfId="0" applyFont="1" applyBorder="1" applyAlignment="1" applyProtection="1">
      <alignment horizontal="left" vertical="center"/>
      <protection hidden="1"/>
    </xf>
    <xf numFmtId="0" fontId="16" fillId="0" borderId="32" xfId="0" applyFont="1" applyBorder="1" applyAlignment="1" applyProtection="1">
      <alignment horizontal="center" vertical="center"/>
      <protection hidden="1"/>
    </xf>
    <xf numFmtId="0" fontId="16" fillId="0" borderId="33" xfId="0" applyFont="1" applyBorder="1" applyAlignment="1" applyProtection="1">
      <alignment horizontal="center" vertical="center"/>
      <protection hidden="1"/>
    </xf>
    <xf numFmtId="0" fontId="16" fillId="0" borderId="103" xfId="0" applyFont="1" applyBorder="1" applyAlignment="1" applyProtection="1">
      <alignment horizontal="center" vertical="center"/>
      <protection hidden="1"/>
    </xf>
    <xf numFmtId="0" fontId="50" fillId="0" borderId="0" xfId="0" applyFont="1" applyAlignment="1" applyProtection="1">
      <alignment vertical="center"/>
      <protection hidden="1"/>
    </xf>
    <xf numFmtId="0" fontId="50" fillId="0" borderId="24" xfId="0" applyFont="1" applyBorder="1" applyAlignment="1" applyProtection="1">
      <alignment vertical="center"/>
      <protection hidden="1"/>
    </xf>
    <xf numFmtId="0" fontId="0" fillId="0" borderId="0" xfId="0" applyAlignment="1">
      <alignment horizontal="distributed" vertical="center"/>
    </xf>
    <xf numFmtId="0" fontId="15" fillId="0" borderId="28" xfId="0" applyFont="1" applyBorder="1" applyAlignment="1" applyProtection="1">
      <alignment horizontal="center"/>
      <protection locked="0" hidden="1"/>
    </xf>
    <xf numFmtId="0" fontId="48" fillId="0" borderId="30" xfId="0" applyFont="1" applyBorder="1" applyAlignment="1" applyProtection="1">
      <alignment horizontal="center" vertical="center" textRotation="255"/>
      <protection hidden="1"/>
    </xf>
    <xf numFmtId="0" fontId="48" fillId="0" borderId="63" xfId="0" applyFont="1" applyBorder="1" applyAlignment="1" applyProtection="1">
      <alignment horizontal="center" vertical="center" textRotation="255"/>
      <protection hidden="1"/>
    </xf>
    <xf numFmtId="0" fontId="48" fillId="0" borderId="29" xfId="0" applyFont="1" applyBorder="1" applyAlignment="1" applyProtection="1">
      <alignment horizontal="center" vertical="center" textRotation="255"/>
      <protection hidden="1"/>
    </xf>
    <xf numFmtId="0" fontId="55" fillId="0" borderId="0" xfId="0" applyFont="1" applyBorder="1" applyAlignment="1" applyProtection="1">
      <alignment horizontal="distributed" vertical="center"/>
      <protection hidden="1"/>
    </xf>
    <xf numFmtId="0" fontId="48" fillId="0" borderId="0" xfId="0" applyFont="1" applyAlignment="1" applyProtection="1">
      <alignment vertical="center"/>
      <protection locked="0"/>
    </xf>
    <xf numFmtId="0" fontId="21" fillId="0" borderId="37" xfId="0" applyFont="1" applyBorder="1" applyAlignment="1" applyProtection="1">
      <alignment horizontal="center" vertical="top" textRotation="255"/>
      <protection hidden="1"/>
    </xf>
    <xf numFmtId="0" fontId="57" fillId="0" borderId="0" xfId="0" applyFont="1" applyFill="1" applyBorder="1" applyAlignment="1" applyProtection="1">
      <alignment horizontal="center" vertical="center"/>
      <protection hidden="1"/>
    </xf>
    <xf numFmtId="0" fontId="15" fillId="0" borderId="0" xfId="0" applyFont="1" applyBorder="1" applyAlignment="1" applyProtection="1">
      <alignment horizontal="distributed" vertical="center" wrapText="1"/>
      <protection hidden="1"/>
    </xf>
    <xf numFmtId="0" fontId="15" fillId="0" borderId="0" xfId="0" applyFont="1" applyBorder="1" applyAlignment="1" applyProtection="1">
      <alignment horizontal="distributed" vertical="center" shrinkToFit="1"/>
      <protection hidden="1"/>
    </xf>
    <xf numFmtId="0" fontId="0" fillId="0" borderId="0" xfId="0" applyAlignment="1">
      <alignment horizontal="distributed" vertical="center" shrinkToFit="1"/>
    </xf>
    <xf numFmtId="0" fontId="55" fillId="0" borderId="0" xfId="0" applyFont="1" applyBorder="1" applyAlignment="1" applyProtection="1">
      <alignment horizontal="center" vertical="center" shrinkToFit="1"/>
      <protection hidden="1"/>
    </xf>
    <xf numFmtId="0" fontId="0" fillId="0" borderId="0" xfId="0" applyAlignment="1">
      <alignment horizontal="center" vertical="center" shrinkToFit="1"/>
    </xf>
    <xf numFmtId="0" fontId="48" fillId="0" borderId="0" xfId="0" applyFont="1" applyBorder="1" applyAlignment="1" applyProtection="1">
      <alignment horizontal="distributed" vertical="center"/>
      <protection hidden="1"/>
    </xf>
    <xf numFmtId="0" fontId="52" fillId="0" borderId="26" xfId="0" applyFont="1" applyFill="1" applyBorder="1" applyAlignment="1" applyProtection="1">
      <alignment horizontal="center" vertical="center"/>
      <protection locked="0"/>
    </xf>
    <xf numFmtId="0" fontId="52" fillId="0" borderId="27" xfId="0" applyFont="1" applyFill="1" applyBorder="1" applyAlignment="1" applyProtection="1">
      <alignment horizontal="center" vertical="center"/>
      <protection locked="0"/>
    </xf>
    <xf numFmtId="0" fontId="52" fillId="0" borderId="28" xfId="0" applyFont="1" applyFill="1" applyBorder="1" applyAlignment="1" applyProtection="1">
      <alignment horizontal="center" vertical="center"/>
      <protection locked="0"/>
    </xf>
    <xf numFmtId="0" fontId="52" fillId="0" borderId="22" xfId="0"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protection locked="0"/>
    </xf>
    <xf numFmtId="0" fontId="52" fillId="0" borderId="37" xfId="0" applyFont="1" applyFill="1" applyBorder="1" applyAlignment="1" applyProtection="1">
      <alignment horizontal="center" vertical="center"/>
      <protection locked="0"/>
    </xf>
    <xf numFmtId="0" fontId="53" fillId="0" borderId="26" xfId="0" applyFont="1" applyFill="1" applyBorder="1" applyAlignment="1" applyProtection="1">
      <alignment horizontal="distributed" vertical="top"/>
      <protection hidden="1"/>
    </xf>
    <xf numFmtId="0" fontId="53" fillId="0" borderId="28" xfId="0" applyFont="1" applyFill="1" applyBorder="1" applyAlignment="1" applyProtection="1">
      <alignment horizontal="distributed" vertical="top"/>
      <protection hidden="1"/>
    </xf>
    <xf numFmtId="0" fontId="53" fillId="0" borderId="22" xfId="0" applyFont="1" applyFill="1" applyBorder="1" applyAlignment="1" applyProtection="1">
      <alignment horizontal="distributed" vertical="top"/>
      <protection hidden="1"/>
    </xf>
    <xf numFmtId="0" fontId="53" fillId="0" borderId="37" xfId="0" applyFont="1" applyFill="1" applyBorder="1" applyAlignment="1" applyProtection="1">
      <alignment horizontal="distributed" vertical="top"/>
      <protection hidden="1"/>
    </xf>
    <xf numFmtId="0" fontId="49" fillId="0" borderId="79" xfId="0" applyFont="1" applyFill="1" applyBorder="1" applyAlignment="1" applyProtection="1">
      <alignment horizontal="center" vertical="center"/>
      <protection locked="0"/>
    </xf>
    <xf numFmtId="0" fontId="49" fillId="0" borderId="80" xfId="0" applyFont="1" applyFill="1" applyBorder="1" applyAlignment="1" applyProtection="1">
      <alignment horizontal="center" vertical="center"/>
      <protection locked="0"/>
    </xf>
    <xf numFmtId="0" fontId="49" fillId="0" borderId="82" xfId="0" applyFont="1" applyFill="1" applyBorder="1" applyAlignment="1" applyProtection="1">
      <alignment horizontal="center" vertical="center"/>
      <protection locked="0"/>
    </xf>
    <xf numFmtId="0" fontId="49" fillId="0" borderId="83" xfId="0" applyFont="1" applyFill="1" applyBorder="1" applyAlignment="1" applyProtection="1">
      <alignment horizontal="center" vertical="center"/>
      <protection locked="0"/>
    </xf>
    <xf numFmtId="0" fontId="15" fillId="0" borderId="27" xfId="0" applyFont="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0" fontId="15" fillId="0" borderId="24" xfId="0" applyFont="1" applyBorder="1" applyAlignment="1" applyProtection="1">
      <alignment horizontal="center" vertical="center"/>
      <protection hidden="1"/>
    </xf>
    <xf numFmtId="0" fontId="15" fillId="0" borderId="25" xfId="0" applyFont="1" applyBorder="1" applyAlignment="1" applyProtection="1">
      <alignment horizontal="center" vertical="center"/>
      <protection hidden="1"/>
    </xf>
    <xf numFmtId="0" fontId="49" fillId="0" borderId="77" xfId="0" applyFont="1" applyBorder="1" applyAlignment="1" applyProtection="1">
      <alignment horizontal="center" vertical="center"/>
      <protection locked="0"/>
    </xf>
    <xf numFmtId="0" fontId="49" fillId="0" borderId="78" xfId="0" applyFont="1" applyBorder="1" applyAlignment="1" applyProtection="1">
      <alignment horizontal="center" vertical="center"/>
      <protection locked="0"/>
    </xf>
    <xf numFmtId="0" fontId="20" fillId="0" borderId="26" xfId="0" applyFont="1" applyBorder="1" applyAlignment="1" applyProtection="1">
      <alignment horizontal="center" vertical="center" shrinkToFit="1"/>
      <protection hidden="1"/>
    </xf>
    <xf numFmtId="0" fontId="20" fillId="0" borderId="27" xfId="0" applyFont="1" applyBorder="1" applyAlignment="1" applyProtection="1">
      <alignment horizontal="center" vertical="center" shrinkToFit="1"/>
      <protection hidden="1"/>
    </xf>
    <xf numFmtId="0" fontId="20" fillId="0" borderId="28" xfId="0" applyFont="1" applyBorder="1" applyAlignment="1" applyProtection="1">
      <alignment horizontal="center" vertical="center" shrinkToFit="1"/>
      <protection hidden="1"/>
    </xf>
    <xf numFmtId="0" fontId="20" fillId="0" borderId="22" xfId="0" applyFont="1" applyBorder="1" applyAlignment="1" applyProtection="1">
      <alignment horizontal="center" vertical="center" shrinkToFit="1"/>
      <protection hidden="1"/>
    </xf>
    <xf numFmtId="0" fontId="20" fillId="0" borderId="0" xfId="0" applyFont="1" applyBorder="1" applyAlignment="1" applyProtection="1">
      <alignment horizontal="center" vertical="center" shrinkToFit="1"/>
      <protection hidden="1"/>
    </xf>
    <xf numFmtId="0" fontId="20" fillId="0" borderId="37" xfId="0" applyFont="1" applyBorder="1" applyAlignment="1" applyProtection="1">
      <alignment horizontal="center" vertical="center" shrinkToFit="1"/>
      <protection hidden="1"/>
    </xf>
    <xf numFmtId="0" fontId="20" fillId="0" borderId="23" xfId="0" applyFont="1" applyBorder="1" applyAlignment="1" applyProtection="1">
      <alignment horizontal="center" vertical="center" shrinkToFit="1"/>
      <protection hidden="1"/>
    </xf>
    <xf numFmtId="0" fontId="20" fillId="0" borderId="24" xfId="0" applyFont="1" applyBorder="1" applyAlignment="1" applyProtection="1">
      <alignment horizontal="center" vertical="center" shrinkToFit="1"/>
      <protection hidden="1"/>
    </xf>
    <xf numFmtId="0" fontId="20" fillId="0" borderId="25" xfId="0" applyFont="1" applyBorder="1" applyAlignment="1" applyProtection="1">
      <alignment horizontal="center" vertical="center" shrinkToFit="1"/>
      <protection hidden="1"/>
    </xf>
    <xf numFmtId="0" fontId="0" fillId="0" borderId="0" xfId="0" applyProtection="1">
      <protection hidden="1"/>
    </xf>
    <xf numFmtId="0" fontId="0" fillId="0" borderId="37" xfId="0" applyBorder="1" applyProtection="1">
      <protection hidden="1"/>
    </xf>
    <xf numFmtId="0" fontId="0" fillId="0" borderId="23" xfId="0" applyBorder="1" applyProtection="1">
      <protection hidden="1"/>
    </xf>
    <xf numFmtId="0" fontId="0" fillId="0" borderId="24" xfId="0" applyBorder="1" applyProtection="1">
      <protection hidden="1"/>
    </xf>
    <xf numFmtId="0" fontId="0" fillId="0" borderId="25" xfId="0" applyBorder="1" applyProtection="1">
      <protection hidden="1"/>
    </xf>
    <xf numFmtId="0" fontId="53" fillId="0" borderId="26" xfId="0" applyFont="1" applyFill="1" applyBorder="1" applyAlignment="1" applyProtection="1">
      <alignment horizontal="center" vertical="top"/>
      <protection locked="0" hidden="1"/>
    </xf>
    <xf numFmtId="0" fontId="0" fillId="0" borderId="27" xfId="0" applyFill="1" applyBorder="1" applyProtection="1">
      <protection locked="0"/>
    </xf>
    <xf numFmtId="0" fontId="0" fillId="9" borderId="22" xfId="0" applyFill="1" applyBorder="1" applyProtection="1">
      <protection locked="0"/>
    </xf>
    <xf numFmtId="0" fontId="0" fillId="9" borderId="0" xfId="0" applyFill="1" applyProtection="1">
      <protection locked="0"/>
    </xf>
    <xf numFmtId="0" fontId="0" fillId="9" borderId="23" xfId="0" applyFill="1" applyBorder="1" applyProtection="1">
      <protection locked="0"/>
    </xf>
    <xf numFmtId="0" fontId="0" fillId="9" borderId="24" xfId="0" applyFill="1" applyBorder="1" applyProtection="1">
      <protection locked="0"/>
    </xf>
    <xf numFmtId="0" fontId="15" fillId="0" borderId="26" xfId="0" applyFont="1" applyFill="1" applyBorder="1" applyAlignment="1" applyProtection="1">
      <alignment horizontal="center"/>
      <protection hidden="1"/>
    </xf>
    <xf numFmtId="0" fontId="15" fillId="0" borderId="28" xfId="0" applyFont="1" applyFill="1" applyBorder="1" applyAlignment="1" applyProtection="1">
      <alignment horizontal="center"/>
      <protection hidden="1"/>
    </xf>
    <xf numFmtId="0" fontId="15" fillId="0" borderId="22" xfId="0" applyFont="1" applyFill="1" applyBorder="1" applyAlignment="1" applyProtection="1">
      <alignment horizontal="center"/>
      <protection hidden="1"/>
    </xf>
    <xf numFmtId="0" fontId="52" fillId="0" borderId="26" xfId="0" applyFont="1" applyFill="1" applyBorder="1" applyAlignment="1" applyProtection="1">
      <alignment horizontal="center" vertical="center"/>
      <protection hidden="1"/>
    </xf>
    <xf numFmtId="0" fontId="52" fillId="0" borderId="28" xfId="0" applyFont="1" applyFill="1" applyBorder="1" applyAlignment="1" applyProtection="1">
      <alignment horizontal="center" vertical="center"/>
      <protection hidden="1"/>
    </xf>
    <xf numFmtId="0" fontId="52" fillId="0" borderId="22" xfId="0" applyFont="1" applyFill="1" applyBorder="1" applyAlignment="1" applyProtection="1">
      <alignment horizontal="center" vertical="center"/>
      <protection hidden="1"/>
    </xf>
    <xf numFmtId="0" fontId="52" fillId="0" borderId="37" xfId="0" applyFont="1" applyFill="1" applyBorder="1" applyAlignment="1" applyProtection="1">
      <alignment horizontal="center" vertical="center"/>
      <protection hidden="1"/>
    </xf>
    <xf numFmtId="0" fontId="15" fillId="0" borderId="22" xfId="0" applyFont="1" applyBorder="1" applyAlignment="1" applyProtection="1">
      <alignment horizontal="center" vertical="distributed" textRotation="255"/>
      <protection hidden="1"/>
    </xf>
    <xf numFmtId="0" fontId="15" fillId="0" borderId="37" xfId="0" applyFont="1" applyBorder="1" applyAlignment="1" applyProtection="1">
      <alignment horizontal="center" vertical="distributed" textRotation="255"/>
      <protection hidden="1"/>
    </xf>
    <xf numFmtId="0" fontId="16" fillId="0" borderId="37" xfId="0" applyNumberFormat="1" applyFont="1" applyFill="1" applyBorder="1" applyAlignment="1" applyProtection="1">
      <alignment horizontal="center" vertical="center"/>
      <protection hidden="1"/>
    </xf>
    <xf numFmtId="0" fontId="15" fillId="0" borderId="0" xfId="0" applyFont="1" applyBorder="1" applyAlignment="1" applyProtection="1">
      <alignment horizontal="center" vertical="center" shrinkToFit="1"/>
    </xf>
    <xf numFmtId="0" fontId="0" fillId="0" borderId="0" xfId="0" applyAlignment="1" applyProtection="1">
      <alignment horizontal="center" vertical="center" shrinkToFit="1"/>
    </xf>
    <xf numFmtId="0" fontId="64" fillId="0" borderId="0" xfId="0" applyFont="1" applyBorder="1" applyAlignment="1" applyProtection="1">
      <alignment horizontal="distributed" vertical="center" shrinkToFit="1"/>
      <protection hidden="1"/>
    </xf>
    <xf numFmtId="0" fontId="65" fillId="0" borderId="0" xfId="0" applyFont="1" applyAlignment="1">
      <alignment horizontal="distributed" vertical="center" shrinkToFit="1"/>
    </xf>
    <xf numFmtId="0" fontId="0" fillId="0" borderId="0" xfId="0" applyAlignment="1">
      <alignment horizontal="distributed" vertical="center" wrapText="1"/>
    </xf>
    <xf numFmtId="179" fontId="56" fillId="0" borderId="22" xfId="0" applyNumberFormat="1" applyFont="1" applyBorder="1" applyAlignment="1" applyProtection="1">
      <alignment horizontal="center" vertical="center"/>
      <protection locked="0" hidden="1"/>
    </xf>
    <xf numFmtId="179" fontId="56" fillId="0" borderId="37" xfId="0" applyNumberFormat="1" applyFont="1" applyBorder="1" applyAlignment="1" applyProtection="1">
      <alignment horizontal="center" vertical="center"/>
      <protection locked="0" hidden="1"/>
    </xf>
    <xf numFmtId="0" fontId="15" fillId="0" borderId="23" xfId="0" applyFont="1" applyFill="1" applyBorder="1" applyAlignment="1" applyProtection="1">
      <alignment horizontal="center"/>
      <protection hidden="1"/>
    </xf>
    <xf numFmtId="0" fontId="15" fillId="0" borderId="31" xfId="0" applyFont="1" applyBorder="1" applyAlignment="1" applyProtection="1">
      <alignment horizontal="center" vertical="center"/>
      <protection hidden="1"/>
    </xf>
    <xf numFmtId="0" fontId="16" fillId="0" borderId="0" xfId="0" applyFont="1" applyBorder="1" applyAlignment="1" applyProtection="1">
      <alignment horizontal="distributed" vertical="center"/>
      <protection hidden="1"/>
    </xf>
    <xf numFmtId="0" fontId="0" fillId="0" borderId="0" xfId="0" applyAlignment="1">
      <alignment horizontal="center" vertical="center"/>
    </xf>
    <xf numFmtId="0" fontId="15" fillId="0" borderId="18" xfId="0" applyFont="1" applyBorder="1" applyAlignment="1" applyProtection="1">
      <alignment horizontal="center" vertical="distributed" textRotation="255"/>
      <protection hidden="1"/>
    </xf>
    <xf numFmtId="0" fontId="15" fillId="0" borderId="0" xfId="0" applyFont="1" applyBorder="1" applyAlignment="1" applyProtection="1">
      <alignment horizontal="center" vertical="distributed" textRotation="255"/>
      <protection hidden="1"/>
    </xf>
    <xf numFmtId="0" fontId="52" fillId="0" borderId="22" xfId="0" applyFont="1" applyFill="1" applyBorder="1" applyAlignment="1" applyProtection="1">
      <alignment vertical="center"/>
      <protection locked="0"/>
    </xf>
    <xf numFmtId="0" fontId="52" fillId="0" borderId="0"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21" fillId="0" borderId="37" xfId="0" applyFont="1" applyFill="1" applyBorder="1" applyAlignment="1" applyProtection="1">
      <alignment vertical="center"/>
      <protection locked="0"/>
    </xf>
    <xf numFmtId="0" fontId="21" fillId="0" borderId="22" xfId="0" applyFont="1" applyFill="1" applyBorder="1" applyAlignment="1" applyProtection="1">
      <alignment vertical="center"/>
      <protection locked="0"/>
    </xf>
    <xf numFmtId="179" fontId="63" fillId="0" borderId="22" xfId="0" applyNumberFormat="1" applyFont="1" applyBorder="1" applyAlignment="1" applyProtection="1">
      <alignment vertical="center"/>
      <protection locked="0"/>
    </xf>
    <xf numFmtId="179" fontId="63" fillId="0" borderId="0" xfId="0" applyNumberFormat="1" applyFont="1" applyBorder="1" applyAlignment="1" applyProtection="1">
      <alignment vertical="center"/>
      <protection locked="0"/>
    </xf>
    <xf numFmtId="179" fontId="63" fillId="0" borderId="37" xfId="0" applyNumberFormat="1" applyFont="1" applyBorder="1" applyAlignment="1" applyProtection="1">
      <alignment vertical="center"/>
      <protection locked="0"/>
    </xf>
    <xf numFmtId="187" fontId="63" fillId="0" borderId="22" xfId="0" applyNumberFormat="1" applyFont="1" applyBorder="1" applyAlignment="1" applyProtection="1">
      <protection locked="0"/>
    </xf>
    <xf numFmtId="187" fontId="63" fillId="0" borderId="0" xfId="0" applyNumberFormat="1" applyFont="1" applyBorder="1" applyAlignment="1" applyProtection="1">
      <protection locked="0"/>
    </xf>
    <xf numFmtId="187" fontId="63" fillId="0" borderId="37" xfId="0" applyNumberFormat="1" applyFont="1" applyBorder="1" applyAlignment="1" applyProtection="1">
      <protection locked="0"/>
    </xf>
    <xf numFmtId="0" fontId="53" fillId="0" borderId="27" xfId="0" applyFont="1" applyBorder="1" applyAlignment="1" applyProtection="1">
      <alignment horizontal="right" vertical="top"/>
      <protection locked="0" hidden="1"/>
    </xf>
    <xf numFmtId="0" fontId="53" fillId="0" borderId="28" xfId="0" applyFont="1" applyBorder="1" applyAlignment="1" applyProtection="1">
      <alignment horizontal="right" vertical="top"/>
      <protection locked="0" hidden="1"/>
    </xf>
    <xf numFmtId="0" fontId="53" fillId="0" borderId="0" xfId="0" applyFont="1" applyBorder="1" applyAlignment="1" applyProtection="1">
      <alignment horizontal="right" vertical="top"/>
      <protection locked="0" hidden="1"/>
    </xf>
    <xf numFmtId="0" fontId="53" fillId="0" borderId="37" xfId="0" applyFont="1" applyBorder="1" applyAlignment="1" applyProtection="1">
      <alignment horizontal="right" vertical="top"/>
      <protection locked="0" hidden="1"/>
    </xf>
    <xf numFmtId="0" fontId="53" fillId="0" borderId="26" xfId="0" applyFont="1" applyBorder="1" applyAlignment="1" applyProtection="1">
      <alignment horizontal="center" vertical="top"/>
      <protection locked="0" hidden="1"/>
    </xf>
    <xf numFmtId="0" fontId="53" fillId="0" borderId="27" xfId="0" applyFont="1" applyBorder="1" applyAlignment="1" applyProtection="1">
      <alignment horizontal="center" vertical="top"/>
      <protection locked="0" hidden="1"/>
    </xf>
    <xf numFmtId="0" fontId="53" fillId="0" borderId="22" xfId="0" applyFont="1" applyBorder="1" applyAlignment="1" applyProtection="1">
      <alignment horizontal="center" vertical="top"/>
      <protection locked="0" hidden="1"/>
    </xf>
    <xf numFmtId="0" fontId="53" fillId="0" borderId="0" xfId="0" applyFont="1" applyBorder="1" applyAlignment="1" applyProtection="1">
      <alignment horizontal="center" vertical="top"/>
      <protection locked="0" hidden="1"/>
    </xf>
    <xf numFmtId="0" fontId="16" fillId="0" borderId="37" xfId="0" applyFont="1" applyBorder="1" applyAlignment="1" applyProtection="1">
      <alignment horizontal="distributed" vertical="center" wrapText="1"/>
      <protection hidden="1"/>
    </xf>
    <xf numFmtId="0" fontId="50" fillId="0" borderId="0" xfId="0" applyFont="1" applyAlignment="1" applyProtection="1">
      <alignment vertical="center" wrapText="1"/>
      <protection hidden="1"/>
    </xf>
    <xf numFmtId="0" fontId="50" fillId="0" borderId="24" xfId="0" applyFont="1" applyBorder="1" applyAlignment="1" applyProtection="1">
      <alignment vertical="center" wrapText="1"/>
      <protection hidden="1"/>
    </xf>
    <xf numFmtId="0" fontId="15" fillId="0" borderId="0" xfId="0" applyFont="1" applyBorder="1" applyAlignment="1" applyProtection="1">
      <alignment vertical="center" shrinkToFit="1"/>
      <protection hidden="1"/>
    </xf>
    <xf numFmtId="0" fontId="15" fillId="0" borderId="18" xfId="0" applyFont="1" applyBorder="1" applyAlignment="1" applyProtection="1">
      <alignment horizontal="center" vertical="center"/>
      <protection hidden="1"/>
    </xf>
    <xf numFmtId="0" fontId="59" fillId="0" borderId="0" xfId="0" applyFont="1" applyBorder="1" applyAlignment="1" applyProtection="1">
      <alignment horizontal="distributed" vertical="center"/>
      <protection hidden="1"/>
    </xf>
    <xf numFmtId="186" fontId="63" fillId="0" borderId="22" xfId="0" applyNumberFormat="1" applyFont="1" applyBorder="1" applyAlignment="1" applyProtection="1">
      <alignment horizontal="center" vertical="center"/>
      <protection hidden="1"/>
    </xf>
    <xf numFmtId="186" fontId="63" fillId="0" borderId="0" xfId="0" applyNumberFormat="1" applyFont="1" applyBorder="1" applyAlignment="1" applyProtection="1">
      <alignment horizontal="center" vertical="center"/>
      <protection hidden="1"/>
    </xf>
    <xf numFmtId="186" fontId="63" fillId="0" borderId="37" xfId="0" applyNumberFormat="1" applyFont="1" applyBorder="1" applyAlignment="1" applyProtection="1">
      <alignment horizontal="center" vertical="center"/>
      <protection hidden="1"/>
    </xf>
    <xf numFmtId="186" fontId="63" fillId="0" borderId="23" xfId="0" applyNumberFormat="1" applyFont="1" applyBorder="1" applyAlignment="1" applyProtection="1">
      <alignment horizontal="center" vertical="center"/>
    </xf>
    <xf numFmtId="186" fontId="63" fillId="0" borderId="24" xfId="0" applyNumberFormat="1" applyFont="1" applyBorder="1" applyAlignment="1" applyProtection="1">
      <alignment horizontal="center" vertical="center"/>
    </xf>
    <xf numFmtId="186" fontId="63" fillId="0" borderId="25" xfId="0" applyNumberFormat="1" applyFont="1" applyBorder="1" applyAlignment="1" applyProtection="1">
      <alignment horizontal="center" vertical="center"/>
    </xf>
    <xf numFmtId="186" fontId="63" fillId="0" borderId="26" xfId="0" applyNumberFormat="1" applyFont="1" applyBorder="1" applyAlignment="1" applyProtection="1">
      <alignment horizontal="center"/>
      <protection hidden="1"/>
    </xf>
    <xf numFmtId="186" fontId="63" fillId="0" borderId="27" xfId="0" applyNumberFormat="1" applyFont="1" applyBorder="1" applyAlignment="1" applyProtection="1">
      <alignment horizontal="center"/>
      <protection hidden="1"/>
    </xf>
    <xf numFmtId="186" fontId="63" fillId="0" borderId="28" xfId="0" applyNumberFormat="1" applyFont="1" applyBorder="1" applyAlignment="1" applyProtection="1">
      <alignment horizontal="center"/>
      <protection hidden="1"/>
    </xf>
    <xf numFmtId="186" fontId="63" fillId="0" borderId="22" xfId="0" applyNumberFormat="1" applyFont="1" applyBorder="1" applyAlignment="1" applyProtection="1">
      <alignment horizontal="center"/>
      <protection hidden="1"/>
    </xf>
    <xf numFmtId="186" fontId="63" fillId="0" borderId="0" xfId="0" applyNumberFormat="1" applyFont="1" applyBorder="1" applyAlignment="1" applyProtection="1">
      <alignment horizontal="center"/>
      <protection hidden="1"/>
    </xf>
    <xf numFmtId="186" fontId="63" fillId="0" borderId="37" xfId="0" applyNumberFormat="1" applyFont="1" applyBorder="1" applyAlignment="1" applyProtection="1">
      <alignment horizontal="center"/>
      <protection hidden="1"/>
    </xf>
    <xf numFmtId="186" fontId="63" fillId="0" borderId="23" xfId="0" applyNumberFormat="1" applyFont="1" applyBorder="1" applyAlignment="1" applyProtection="1">
      <alignment horizontal="center"/>
      <protection hidden="1"/>
    </xf>
    <xf numFmtId="186" fontId="63" fillId="0" borderId="24" xfId="0" applyNumberFormat="1" applyFont="1" applyBorder="1" applyAlignment="1" applyProtection="1">
      <alignment horizontal="center"/>
      <protection hidden="1"/>
    </xf>
    <xf numFmtId="186" fontId="63" fillId="0" borderId="25" xfId="0" applyNumberFormat="1" applyFont="1" applyBorder="1" applyAlignment="1" applyProtection="1">
      <alignment horizontal="center"/>
      <protection hidden="1"/>
    </xf>
    <xf numFmtId="186" fontId="61" fillId="0" borderId="24" xfId="0" applyNumberFormat="1" applyFont="1" applyBorder="1" applyAlignment="1" applyProtection="1">
      <alignment horizontal="center" vertical="center"/>
      <protection hidden="1"/>
    </xf>
    <xf numFmtId="38" fontId="21" fillId="0" borderId="26" xfId="0" applyNumberFormat="1" applyFont="1" applyBorder="1" applyAlignment="1" applyProtection="1">
      <alignment horizontal="left" vertical="center" indent="1"/>
      <protection hidden="1"/>
    </xf>
    <xf numFmtId="0" fontId="21" fillId="0" borderId="27" xfId="0" applyFont="1" applyBorder="1" applyAlignment="1" applyProtection="1">
      <alignment horizontal="left" vertical="center" indent="1"/>
      <protection hidden="1"/>
    </xf>
    <xf numFmtId="0" fontId="21" fillId="0" borderId="22" xfId="0" applyFont="1" applyBorder="1" applyAlignment="1" applyProtection="1">
      <alignment horizontal="left" vertical="center" indent="1"/>
      <protection hidden="1"/>
    </xf>
    <xf numFmtId="0" fontId="21" fillId="0" borderId="0" xfId="0" applyFont="1" applyBorder="1" applyAlignment="1" applyProtection="1">
      <alignment horizontal="left" vertical="center" indent="1"/>
      <protection hidden="1"/>
    </xf>
    <xf numFmtId="0" fontId="21" fillId="0" borderId="23" xfId="0" applyFont="1" applyBorder="1" applyAlignment="1" applyProtection="1">
      <alignment horizontal="left" vertical="center" indent="1"/>
      <protection hidden="1"/>
    </xf>
    <xf numFmtId="0" fontId="21" fillId="0" borderId="24" xfId="0" applyFont="1" applyBorder="1" applyAlignment="1" applyProtection="1">
      <alignment horizontal="left" vertical="center" indent="1"/>
      <protection hidden="1"/>
    </xf>
    <xf numFmtId="38" fontId="21" fillId="0" borderId="26" xfId="0" applyNumberFormat="1" applyFont="1" applyBorder="1" applyAlignment="1" applyProtection="1">
      <alignment horizontal="center" vertical="center"/>
      <protection hidden="1"/>
    </xf>
    <xf numFmtId="0" fontId="21" fillId="0" borderId="28" xfId="0" applyFont="1" applyBorder="1" applyAlignment="1" applyProtection="1">
      <alignment horizontal="center" vertical="center"/>
      <protection hidden="1"/>
    </xf>
    <xf numFmtId="0" fontId="21" fillId="0" borderId="22" xfId="0" applyFont="1" applyBorder="1" applyAlignment="1" applyProtection="1">
      <alignment horizontal="center" vertical="center"/>
      <protection hidden="1"/>
    </xf>
    <xf numFmtId="0" fontId="21" fillId="0" borderId="37" xfId="0" applyFont="1" applyBorder="1" applyAlignment="1" applyProtection="1">
      <alignment horizontal="center" vertical="center"/>
      <protection hidden="1"/>
    </xf>
    <xf numFmtId="0" fontId="21" fillId="0" borderId="23" xfId="0" applyFont="1" applyBorder="1" applyAlignment="1" applyProtection="1">
      <alignment horizontal="center" vertical="center"/>
      <protection hidden="1"/>
    </xf>
    <xf numFmtId="0" fontId="21" fillId="0" borderId="25" xfId="0" applyFont="1" applyBorder="1" applyAlignment="1" applyProtection="1">
      <alignment horizontal="center" vertical="center"/>
      <protection hidden="1"/>
    </xf>
    <xf numFmtId="0" fontId="15" fillId="0" borderId="0" xfId="0" applyFont="1" applyAlignment="1" applyProtection="1">
      <alignment horizontal="center"/>
      <protection hidden="1"/>
    </xf>
    <xf numFmtId="0" fontId="15" fillId="0" borderId="0" xfId="0" applyFont="1" applyAlignment="1" applyProtection="1">
      <alignment horizontal="right"/>
      <protection hidden="1"/>
    </xf>
    <xf numFmtId="0" fontId="5" fillId="0" borderId="84" xfId="0" applyFont="1" applyBorder="1" applyAlignment="1" applyProtection="1">
      <alignment horizontal="center" vertical="center"/>
      <protection hidden="1"/>
    </xf>
    <xf numFmtId="0" fontId="5" fillId="0" borderId="85" xfId="0" applyFont="1" applyBorder="1" applyAlignment="1" applyProtection="1">
      <alignment horizontal="center" vertical="center"/>
      <protection hidden="1"/>
    </xf>
    <xf numFmtId="0" fontId="5" fillId="0" borderId="86" xfId="0" applyFont="1" applyBorder="1" applyAlignment="1" applyProtection="1">
      <alignment horizontal="center" vertical="center"/>
      <protection hidden="1"/>
    </xf>
    <xf numFmtId="0" fontId="5" fillId="0" borderId="87" xfId="0" applyFont="1" applyBorder="1" applyAlignment="1" applyProtection="1">
      <alignment horizontal="center" vertical="center"/>
      <protection hidden="1"/>
    </xf>
    <xf numFmtId="0" fontId="5" fillId="0" borderId="88" xfId="0" applyFont="1" applyBorder="1" applyAlignment="1" applyProtection="1">
      <alignment horizontal="center" vertical="center"/>
      <protection hidden="1"/>
    </xf>
    <xf numFmtId="0" fontId="5" fillId="0" borderId="89" xfId="0" applyFont="1" applyBorder="1" applyAlignment="1" applyProtection="1">
      <alignment horizontal="center" vertical="center"/>
      <protection hidden="1"/>
    </xf>
    <xf numFmtId="0" fontId="5" fillId="0" borderId="90" xfId="0" applyFont="1" applyBorder="1" applyAlignment="1" applyProtection="1">
      <alignment horizontal="center" vertical="center"/>
      <protection hidden="1"/>
    </xf>
    <xf numFmtId="0" fontId="5" fillId="0" borderId="91" xfId="0" applyFont="1" applyBorder="1" applyAlignment="1" applyProtection="1">
      <alignment horizontal="center" vertical="center"/>
      <protection hidden="1"/>
    </xf>
    <xf numFmtId="0" fontId="5" fillId="0" borderId="92" xfId="0" applyFont="1" applyBorder="1" applyAlignment="1" applyProtection="1">
      <alignment horizontal="center" vertical="center"/>
      <protection hidden="1"/>
    </xf>
    <xf numFmtId="0" fontId="5" fillId="0" borderId="77" xfId="0" applyNumberFormat="1" applyFont="1" applyBorder="1" applyAlignment="1" applyProtection="1">
      <alignment horizontal="center" vertical="center"/>
      <protection locked="0"/>
    </xf>
    <xf numFmtId="0" fontId="5" fillId="0" borderId="55" xfId="0" applyNumberFormat="1" applyFont="1" applyBorder="1" applyAlignment="1" applyProtection="1">
      <alignment horizontal="center" vertical="center"/>
      <protection locked="0"/>
    </xf>
    <xf numFmtId="0" fontId="5" fillId="0" borderId="78" xfId="0" applyNumberFormat="1" applyFont="1" applyBorder="1" applyAlignment="1" applyProtection="1">
      <alignment horizontal="center" vertical="center"/>
      <protection locked="0"/>
    </xf>
    <xf numFmtId="0" fontId="33" fillId="0" borderId="0" xfId="0" applyFont="1" applyBorder="1" applyAlignment="1" applyProtection="1">
      <alignment horizontal="distributed" vertical="center"/>
      <protection hidden="1"/>
    </xf>
    <xf numFmtId="0" fontId="15" fillId="0" borderId="93" xfId="0" applyFont="1" applyBorder="1" applyAlignment="1" applyProtection="1">
      <alignment vertical="center"/>
      <protection hidden="1"/>
    </xf>
    <xf numFmtId="0" fontId="15" fillId="0" borderId="94" xfId="0" applyFont="1" applyBorder="1" applyAlignment="1" applyProtection="1">
      <alignment vertical="center"/>
      <protection hidden="1"/>
    </xf>
    <xf numFmtId="0" fontId="15" fillId="0" borderId="95" xfId="0" applyFont="1" applyBorder="1" applyAlignment="1" applyProtection="1">
      <alignment vertical="center"/>
      <protection hidden="1"/>
    </xf>
    <xf numFmtId="0" fontId="15" fillId="0" borderId="96" xfId="0" applyFont="1" applyBorder="1" applyAlignment="1" applyProtection="1">
      <alignment vertical="center"/>
      <protection hidden="1"/>
    </xf>
    <xf numFmtId="0" fontId="15" fillId="0" borderId="97" xfId="0" applyFont="1" applyBorder="1" applyAlignment="1" applyProtection="1">
      <alignment vertical="center"/>
      <protection hidden="1"/>
    </xf>
    <xf numFmtId="0" fontId="15" fillId="0" borderId="98" xfId="0" applyFont="1" applyBorder="1" applyAlignment="1" applyProtection="1">
      <alignment vertical="center"/>
      <protection hidden="1"/>
    </xf>
    <xf numFmtId="0" fontId="15" fillId="0" borderId="99" xfId="0" applyFont="1" applyBorder="1" applyAlignment="1" applyProtection="1">
      <alignment vertical="center"/>
      <protection hidden="1"/>
    </xf>
    <xf numFmtId="0" fontId="15" fillId="0" borderId="100" xfId="0" applyFont="1" applyBorder="1" applyAlignment="1" applyProtection="1">
      <alignment vertical="center"/>
      <protection hidden="1"/>
    </xf>
    <xf numFmtId="0" fontId="15" fillId="0" borderId="101" xfId="0" applyFont="1" applyBorder="1" applyAlignment="1" applyProtection="1">
      <alignment vertical="center"/>
      <protection hidden="1"/>
    </xf>
    <xf numFmtId="0" fontId="5" fillId="0" borderId="77" xfId="0" applyNumberFormat="1" applyFont="1" applyBorder="1" applyAlignment="1" applyProtection="1">
      <alignment horizontal="right" vertical="center"/>
      <protection locked="0"/>
    </xf>
    <xf numFmtId="0" fontId="5" fillId="0" borderId="55" xfId="0" applyNumberFormat="1" applyFont="1" applyBorder="1" applyAlignment="1" applyProtection="1">
      <alignment horizontal="right" vertical="center"/>
      <protection locked="0"/>
    </xf>
    <xf numFmtId="0" fontId="5" fillId="0" borderId="78" xfId="0" applyNumberFormat="1" applyFont="1" applyBorder="1" applyAlignment="1" applyProtection="1">
      <alignment horizontal="right" vertical="center"/>
      <protection locked="0"/>
    </xf>
    <xf numFmtId="0" fontId="15" fillId="0" borderId="0" xfId="0" applyFont="1" applyBorder="1" applyAlignment="1" applyProtection="1">
      <alignment horizontal="right" vertical="center"/>
      <protection hidden="1"/>
    </xf>
    <xf numFmtId="0" fontId="33" fillId="0" borderId="22" xfId="0" applyFont="1" applyBorder="1" applyAlignment="1" applyProtection="1">
      <alignment horizontal="center" vertical="center"/>
      <protection hidden="1"/>
    </xf>
    <xf numFmtId="0" fontId="33" fillId="0" borderId="37" xfId="0" applyFont="1" applyBorder="1" applyAlignment="1" applyProtection="1">
      <alignment horizontal="center" vertical="center"/>
      <protection hidden="1"/>
    </xf>
    <xf numFmtId="0" fontId="5" fillId="0" borderId="55" xfId="0" applyNumberFormat="1" applyFont="1" applyBorder="1" applyAlignment="1" applyProtection="1">
      <alignment horizontal="center" vertical="center"/>
      <protection hidden="1"/>
    </xf>
    <xf numFmtId="0" fontId="66" fillId="0" borderId="77" xfId="0" applyFont="1" applyBorder="1" applyAlignment="1" applyProtection="1">
      <alignment horizontal="center" vertical="center"/>
      <protection hidden="1"/>
    </xf>
    <xf numFmtId="0" fontId="66" fillId="0" borderId="55" xfId="0" applyFont="1" applyBorder="1" applyAlignment="1" applyProtection="1">
      <alignment horizontal="center" vertical="center"/>
      <protection hidden="1"/>
    </xf>
    <xf numFmtId="0" fontId="66" fillId="0" borderId="78" xfId="0" applyFont="1" applyBorder="1" applyAlignment="1" applyProtection="1">
      <alignment horizontal="center" vertical="center"/>
      <protection hidden="1"/>
    </xf>
    <xf numFmtId="0" fontId="66" fillId="0" borderId="79" xfId="0" applyFont="1" applyBorder="1" applyAlignment="1" applyProtection="1">
      <alignment horizontal="center" vertical="center"/>
      <protection hidden="1"/>
    </xf>
    <xf numFmtId="0" fontId="66" fillId="0" borderId="80" xfId="0" applyFont="1" applyBorder="1" applyAlignment="1" applyProtection="1">
      <alignment horizontal="center" vertical="center"/>
      <protection hidden="1"/>
    </xf>
    <xf numFmtId="0" fontId="66" fillId="0" borderId="81" xfId="0" applyFont="1" applyBorder="1" applyAlignment="1" applyProtection="1">
      <alignment horizontal="center" vertical="center"/>
      <protection hidden="1"/>
    </xf>
    <xf numFmtId="0" fontId="66" fillId="0" borderId="38" xfId="0" applyFont="1" applyBorder="1" applyAlignment="1" applyProtection="1">
      <alignment horizontal="center" vertical="center"/>
      <protection hidden="1"/>
    </xf>
    <xf numFmtId="0" fontId="66" fillId="0" borderId="82" xfId="0" applyFont="1" applyBorder="1" applyAlignment="1" applyProtection="1">
      <alignment horizontal="center" vertical="center"/>
      <protection hidden="1"/>
    </xf>
    <xf numFmtId="0" fontId="66" fillId="0" borderId="83" xfId="0" applyFont="1" applyBorder="1" applyAlignment="1" applyProtection="1">
      <alignment horizontal="center" vertical="center"/>
      <protection hidden="1"/>
    </xf>
    <xf numFmtId="0" fontId="57" fillId="0" borderId="0" xfId="0" applyFont="1" applyBorder="1" applyAlignment="1" applyProtection="1">
      <alignment horizontal="center" vertical="center"/>
      <protection hidden="1"/>
    </xf>
    <xf numFmtId="0" fontId="60" fillId="0" borderId="0" xfId="0" applyFont="1" applyBorder="1" applyAlignment="1" applyProtection="1">
      <alignment horizontal="center" vertical="center"/>
      <protection hidden="1"/>
    </xf>
    <xf numFmtId="0" fontId="5" fillId="0" borderId="55" xfId="0" applyNumberFormat="1" applyFont="1" applyBorder="1" applyAlignment="1" applyProtection="1">
      <alignment horizontal="right" vertical="center"/>
      <protection hidden="1"/>
    </xf>
    <xf numFmtId="0" fontId="20" fillId="0" borderId="0" xfId="0" applyFont="1" applyBorder="1" applyAlignment="1" applyProtection="1">
      <alignment horizontal="center" vertical="center"/>
      <protection hidden="1"/>
    </xf>
    <xf numFmtId="0" fontId="20" fillId="0" borderId="37" xfId="0" applyFont="1" applyBorder="1" applyAlignment="1" applyProtection="1">
      <alignment horizontal="center" vertical="center"/>
      <protection hidden="1"/>
    </xf>
    <xf numFmtId="0" fontId="17" fillId="0" borderId="0" xfId="0" applyFont="1" applyAlignment="1" applyProtection="1">
      <alignment horizontal="right" vertical="center"/>
      <protection locked="0"/>
    </xf>
    <xf numFmtId="0" fontId="55" fillId="0" borderId="0" xfId="0" applyFont="1" applyBorder="1" applyAlignment="1" applyProtection="1">
      <alignment horizontal="center" vertical="center"/>
      <protection hidden="1"/>
    </xf>
    <xf numFmtId="0" fontId="53" fillId="0" borderId="0" xfId="0" applyFont="1" applyBorder="1" applyAlignment="1" applyProtection="1">
      <alignment horizontal="distributed" vertical="center"/>
      <protection hidden="1"/>
    </xf>
    <xf numFmtId="0" fontId="17" fillId="2" borderId="0" xfId="0" applyFont="1" applyFill="1" applyBorder="1" applyAlignment="1" applyProtection="1">
      <alignment horizontal="center" vertical="center" shrinkToFit="1"/>
    </xf>
    <xf numFmtId="0" fontId="15" fillId="2" borderId="5"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45" xfId="0"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15" fillId="2" borderId="21" xfId="0" applyFont="1" applyFill="1" applyBorder="1" applyAlignment="1" applyProtection="1">
      <alignment horizontal="center" vertical="center" wrapText="1"/>
    </xf>
    <xf numFmtId="0" fontId="14" fillId="2" borderId="35" xfId="0" applyFont="1" applyFill="1" applyBorder="1" applyAlignment="1" applyProtection="1">
      <alignment horizontal="center" vertical="center"/>
    </xf>
    <xf numFmtId="0" fontId="14" fillId="2" borderId="106" xfId="0" applyFont="1" applyFill="1" applyBorder="1" applyAlignment="1" applyProtection="1">
      <alignment horizontal="center" vertical="center"/>
    </xf>
    <xf numFmtId="0" fontId="14" fillId="2" borderId="107" xfId="0" applyFont="1" applyFill="1" applyBorder="1" applyAlignment="1" applyProtection="1">
      <alignment horizontal="center" vertical="center"/>
    </xf>
    <xf numFmtId="0" fontId="15" fillId="2" borderId="3" xfId="0" applyFont="1" applyFill="1" applyBorder="1" applyAlignment="1">
      <alignment horizontal="center" vertical="center"/>
    </xf>
    <xf numFmtId="0" fontId="16" fillId="2" borderId="1" xfId="0" applyFont="1" applyFill="1" applyBorder="1" applyAlignment="1">
      <alignment horizontal="center" vertical="center"/>
    </xf>
    <xf numFmtId="0" fontId="14" fillId="2" borderId="11" xfId="0" applyFont="1" applyFill="1" applyBorder="1" applyAlignment="1" applyProtection="1">
      <alignment horizontal="center" vertical="center"/>
      <protection locked="0"/>
    </xf>
    <xf numFmtId="0" fontId="16" fillId="2" borderId="0" xfId="0" applyFont="1" applyFill="1" applyBorder="1" applyAlignment="1" applyProtection="1">
      <alignment horizontal="right" vertical="top"/>
    </xf>
    <xf numFmtId="0" fontId="14" fillId="2" borderId="5" xfId="0" applyFont="1" applyFill="1" applyBorder="1" applyAlignment="1">
      <alignment horizontal="left"/>
    </xf>
    <xf numFmtId="0" fontId="16" fillId="2" borderId="0" xfId="0" applyFont="1" applyFill="1" applyBorder="1" applyAlignment="1" applyProtection="1">
      <alignment horizontal="center" vertical="center"/>
    </xf>
    <xf numFmtId="0" fontId="14" fillId="2" borderId="10" xfId="0" applyFont="1" applyFill="1" applyBorder="1" applyAlignment="1" applyProtection="1">
      <alignment horizontal="center" vertical="center" shrinkToFit="1"/>
      <protection locked="0"/>
    </xf>
    <xf numFmtId="0" fontId="14" fillId="2" borderId="11" xfId="0" applyFont="1" applyFill="1" applyBorder="1" applyAlignment="1" applyProtection="1">
      <alignment horizontal="center" vertical="center" shrinkToFit="1"/>
      <protection locked="0"/>
    </xf>
    <xf numFmtId="0" fontId="14" fillId="2" borderId="9" xfId="0" applyFont="1" applyFill="1" applyBorder="1" applyAlignment="1" applyProtection="1">
      <alignment horizontal="center" vertical="center" shrinkToFit="1"/>
      <protection locked="0"/>
    </xf>
    <xf numFmtId="0" fontId="16" fillId="0" borderId="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 fillId="0" borderId="11" xfId="0" applyFont="1" applyBorder="1" applyAlignment="1" applyProtection="1">
      <alignment horizontal="center" vertical="center"/>
      <protection locked="0"/>
    </xf>
    <xf numFmtId="179" fontId="1" fillId="2" borderId="10" xfId="0" applyNumberFormat="1" applyFont="1" applyFill="1" applyBorder="1" applyAlignment="1" applyProtection="1">
      <alignment horizontal="right" vertical="center" wrapText="1"/>
      <protection locked="0"/>
    </xf>
    <xf numFmtId="179" fontId="1" fillId="2" borderId="11" xfId="0" applyNumberFormat="1" applyFont="1" applyFill="1" applyBorder="1" applyAlignment="1" applyProtection="1">
      <alignment horizontal="right" vertical="center" wrapText="1"/>
      <protection locked="0"/>
    </xf>
    <xf numFmtId="178" fontId="1" fillId="2" borderId="4" xfId="0" applyNumberFormat="1" applyFont="1" applyFill="1" applyBorder="1" applyAlignment="1" applyProtection="1">
      <alignment horizontal="right" vertical="center"/>
      <protection locked="0"/>
    </xf>
    <xf numFmtId="178" fontId="1" fillId="2" borderId="5" xfId="0" applyNumberFormat="1" applyFont="1" applyFill="1" applyBorder="1" applyAlignment="1" applyProtection="1">
      <alignment horizontal="right" vertical="center"/>
      <protection locked="0"/>
    </xf>
    <xf numFmtId="178" fontId="1" fillId="2" borderId="6" xfId="0" applyNumberFormat="1" applyFont="1" applyFill="1" applyBorder="1" applyAlignment="1" applyProtection="1">
      <alignment horizontal="right" vertical="center"/>
      <protection locked="0"/>
    </xf>
    <xf numFmtId="178" fontId="1" fillId="2" borderId="18" xfId="0" applyNumberFormat="1" applyFont="1" applyFill="1" applyBorder="1" applyAlignment="1" applyProtection="1">
      <alignment horizontal="right" vertical="center"/>
      <protection locked="0"/>
    </xf>
    <xf numFmtId="178" fontId="1" fillId="2" borderId="0" xfId="0" applyNumberFormat="1" applyFont="1" applyFill="1" applyBorder="1" applyAlignment="1" applyProtection="1">
      <alignment horizontal="right" vertical="center"/>
      <protection locked="0"/>
    </xf>
    <xf numFmtId="178" fontId="1" fillId="2" borderId="45" xfId="0" applyNumberFormat="1" applyFont="1" applyFill="1" applyBorder="1" applyAlignment="1" applyProtection="1">
      <alignment horizontal="right" vertical="center"/>
      <protection locked="0"/>
    </xf>
    <xf numFmtId="178" fontId="1" fillId="2" borderId="17" xfId="0" applyNumberFormat="1" applyFont="1" applyFill="1" applyBorder="1" applyAlignment="1" applyProtection="1">
      <alignment horizontal="right" vertical="center"/>
      <protection locked="0"/>
    </xf>
    <xf numFmtId="178" fontId="1" fillId="2" borderId="7" xfId="0" applyNumberFormat="1" applyFont="1" applyFill="1" applyBorder="1" applyAlignment="1" applyProtection="1">
      <alignment horizontal="right" vertical="center"/>
      <protection locked="0"/>
    </xf>
    <xf numFmtId="178" fontId="1" fillId="2" borderId="21" xfId="0" applyNumberFormat="1" applyFont="1" applyFill="1" applyBorder="1" applyAlignment="1" applyProtection="1">
      <alignment horizontal="right" vertical="center"/>
      <protection locked="0"/>
    </xf>
    <xf numFmtId="178" fontId="14" fillId="2" borderId="4" xfId="0" applyNumberFormat="1" applyFont="1" applyFill="1" applyBorder="1" applyAlignment="1" applyProtection="1">
      <alignment horizontal="right" vertical="center"/>
      <protection locked="0"/>
    </xf>
    <xf numFmtId="178" fontId="14" fillId="2" borderId="5" xfId="0" applyNumberFormat="1" applyFont="1" applyFill="1" applyBorder="1" applyAlignment="1" applyProtection="1">
      <alignment horizontal="right" vertical="center"/>
      <protection locked="0"/>
    </xf>
    <xf numFmtId="178" fontId="14" fillId="2" borderId="18" xfId="0" applyNumberFormat="1" applyFont="1" applyFill="1" applyBorder="1" applyAlignment="1" applyProtection="1">
      <alignment horizontal="right" vertical="center"/>
      <protection locked="0"/>
    </xf>
    <xf numFmtId="178" fontId="14" fillId="2" borderId="0" xfId="0" applyNumberFormat="1" applyFont="1" applyFill="1" applyBorder="1" applyAlignment="1" applyProtection="1">
      <alignment horizontal="right" vertical="center"/>
      <protection locked="0"/>
    </xf>
    <xf numFmtId="178" fontId="15" fillId="2" borderId="5" xfId="0" applyNumberFormat="1" applyFont="1" applyFill="1" applyBorder="1" applyAlignment="1" applyProtection="1">
      <alignment horizontal="center" vertical="center"/>
    </xf>
    <xf numFmtId="178" fontId="15" fillId="2" borderId="6" xfId="0" applyNumberFormat="1" applyFont="1" applyFill="1" applyBorder="1" applyAlignment="1" applyProtection="1">
      <alignment horizontal="center" vertical="center"/>
    </xf>
    <xf numFmtId="178" fontId="15" fillId="2" borderId="0" xfId="0" applyNumberFormat="1" applyFont="1" applyFill="1" applyBorder="1" applyAlignment="1" applyProtection="1">
      <alignment horizontal="center" vertical="center"/>
    </xf>
    <xf numFmtId="178" fontId="15" fillId="2" borderId="45" xfId="0" applyNumberFormat="1" applyFont="1" applyFill="1" applyBorder="1" applyAlignment="1" applyProtection="1">
      <alignment horizontal="center" vertical="center"/>
    </xf>
    <xf numFmtId="178" fontId="1" fillId="10" borderId="18" xfId="0" applyNumberFormat="1" applyFont="1" applyFill="1" applyBorder="1" applyAlignment="1" applyProtection="1">
      <alignment horizontal="right" vertical="center"/>
      <protection hidden="1"/>
    </xf>
    <xf numFmtId="178" fontId="1" fillId="10" borderId="0" xfId="0" applyNumberFormat="1" applyFont="1" applyFill="1" applyBorder="1" applyAlignment="1" applyProtection="1">
      <alignment horizontal="right" vertical="center"/>
      <protection hidden="1"/>
    </xf>
    <xf numFmtId="178" fontId="1" fillId="10" borderId="45" xfId="0" applyNumberFormat="1" applyFont="1" applyFill="1" applyBorder="1" applyAlignment="1" applyProtection="1">
      <alignment horizontal="right" vertical="center"/>
      <protection hidden="1"/>
    </xf>
    <xf numFmtId="0" fontId="17" fillId="2" borderId="7" xfId="0" applyFont="1" applyFill="1" applyBorder="1" applyAlignment="1">
      <alignment horizontal="left"/>
    </xf>
    <xf numFmtId="0" fontId="16" fillId="2" borderId="10" xfId="0" applyFont="1" applyFill="1" applyBorder="1" applyAlignment="1" applyProtection="1">
      <alignment horizontal="center" vertical="center" wrapText="1"/>
    </xf>
    <xf numFmtId="0" fontId="16" fillId="2" borderId="9" xfId="0" applyFont="1" applyFill="1" applyBorder="1" applyAlignment="1" applyProtection="1">
      <alignment horizontal="center" vertical="center"/>
    </xf>
    <xf numFmtId="0" fontId="20" fillId="2" borderId="1" xfId="0" applyFont="1" applyFill="1" applyBorder="1" applyAlignment="1">
      <alignment horizontal="center" vertical="center"/>
    </xf>
    <xf numFmtId="0" fontId="0" fillId="2" borderId="0" xfId="0" applyFill="1" applyBorder="1" applyAlignment="1">
      <alignment horizontal="center" vertical="center" wrapText="1"/>
    </xf>
    <xf numFmtId="0" fontId="16" fillId="2" borderId="10" xfId="0" applyFont="1" applyFill="1" applyBorder="1" applyAlignment="1" applyProtection="1">
      <alignment horizontal="center" vertical="center"/>
      <protection hidden="1"/>
    </xf>
    <xf numFmtId="0" fontId="16" fillId="2" borderId="11" xfId="0" applyFont="1" applyFill="1" applyBorder="1" applyAlignment="1" applyProtection="1">
      <alignment horizontal="center" vertical="center"/>
      <protection hidden="1"/>
    </xf>
    <xf numFmtId="0" fontId="16" fillId="2" borderId="9" xfId="0" applyFont="1" applyFill="1" applyBorder="1" applyAlignment="1" applyProtection="1">
      <alignment horizontal="center" vertical="center"/>
      <protection hidden="1"/>
    </xf>
    <xf numFmtId="0" fontId="16" fillId="2" borderId="4" xfId="0" applyFont="1" applyFill="1" applyBorder="1" applyAlignment="1" applyProtection="1">
      <alignment horizontal="center" vertical="center"/>
      <protection hidden="1"/>
    </xf>
    <xf numFmtId="0" fontId="16" fillId="2" borderId="5" xfId="0" applyFont="1" applyFill="1" applyBorder="1" applyAlignment="1" applyProtection="1">
      <alignment horizontal="center" vertical="center"/>
      <protection hidden="1"/>
    </xf>
    <xf numFmtId="0" fontId="16" fillId="2" borderId="6" xfId="0" applyFont="1" applyFill="1" applyBorder="1" applyAlignment="1" applyProtection="1">
      <alignment horizontal="center" vertical="center"/>
      <protection hidden="1"/>
    </xf>
    <xf numFmtId="0" fontId="16" fillId="2" borderId="17" xfId="0" applyFont="1" applyFill="1" applyBorder="1" applyAlignment="1" applyProtection="1">
      <alignment horizontal="center" vertical="center"/>
      <protection hidden="1"/>
    </xf>
    <xf numFmtId="0" fontId="16" fillId="2" borderId="7" xfId="0" applyFont="1" applyFill="1" applyBorder="1" applyAlignment="1" applyProtection="1">
      <alignment horizontal="center" vertical="center"/>
      <protection hidden="1"/>
    </xf>
    <xf numFmtId="0" fontId="16" fillId="2" borderId="21" xfId="0" applyFont="1" applyFill="1" applyBorder="1" applyAlignment="1" applyProtection="1">
      <alignment horizontal="center" vertical="center"/>
      <protection hidden="1"/>
    </xf>
    <xf numFmtId="0" fontId="20" fillId="2" borderId="4" xfId="0" applyFont="1" applyFill="1" applyBorder="1" applyAlignment="1" applyProtection="1">
      <alignment horizontal="center" vertical="center" wrapText="1"/>
      <protection hidden="1"/>
    </xf>
    <xf numFmtId="0" fontId="20" fillId="2" borderId="5" xfId="0" applyFont="1" applyFill="1" applyBorder="1" applyAlignment="1" applyProtection="1">
      <alignment horizontal="center" vertical="center" wrapText="1"/>
      <protection hidden="1"/>
    </xf>
    <xf numFmtId="0" fontId="20" fillId="2" borderId="6" xfId="0" applyFont="1" applyFill="1" applyBorder="1" applyAlignment="1" applyProtection="1">
      <alignment horizontal="center" vertical="center" wrapText="1"/>
      <protection hidden="1"/>
    </xf>
    <xf numFmtId="0" fontId="20" fillId="2" borderId="17" xfId="0" applyFont="1" applyFill="1" applyBorder="1" applyAlignment="1" applyProtection="1">
      <alignment horizontal="center" vertical="center" wrapText="1"/>
      <protection hidden="1"/>
    </xf>
    <xf numFmtId="0" fontId="20" fillId="2" borderId="7" xfId="0" applyFont="1" applyFill="1" applyBorder="1" applyAlignment="1" applyProtection="1">
      <alignment horizontal="center" vertical="center" wrapText="1"/>
      <protection hidden="1"/>
    </xf>
    <xf numFmtId="0" fontId="20" fillId="2" borderId="21"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protection hidden="1"/>
    </xf>
    <xf numFmtId="0" fontId="16" fillId="2" borderId="2" xfId="0" applyFont="1" applyFill="1" applyBorder="1" applyAlignment="1" applyProtection="1">
      <alignment horizontal="center" vertical="center"/>
      <protection hidden="1"/>
    </xf>
    <xf numFmtId="178" fontId="6" fillId="11" borderId="18" xfId="0" applyNumberFormat="1" applyFont="1" applyFill="1" applyBorder="1" applyAlignment="1" applyProtection="1">
      <alignment horizontal="right" vertical="top"/>
      <protection hidden="1"/>
    </xf>
    <xf numFmtId="178" fontId="6" fillId="11" borderId="0" xfId="0" applyNumberFormat="1" applyFont="1" applyFill="1" applyBorder="1" applyAlignment="1" applyProtection="1">
      <alignment horizontal="right" vertical="top"/>
      <protection hidden="1"/>
    </xf>
    <xf numFmtId="178" fontId="6" fillId="11" borderId="45" xfId="0" applyNumberFormat="1" applyFont="1" applyFill="1" applyBorder="1" applyAlignment="1" applyProtection="1">
      <alignment horizontal="right" vertical="top"/>
      <protection hidden="1"/>
    </xf>
    <xf numFmtId="178" fontId="6" fillId="11" borderId="17" xfId="0" applyNumberFormat="1" applyFont="1" applyFill="1" applyBorder="1" applyAlignment="1" applyProtection="1">
      <alignment horizontal="right" vertical="top"/>
      <protection hidden="1"/>
    </xf>
    <xf numFmtId="178" fontId="6" fillId="11" borderId="7" xfId="0" applyNumberFormat="1" applyFont="1" applyFill="1" applyBorder="1" applyAlignment="1" applyProtection="1">
      <alignment horizontal="right" vertical="top"/>
      <protection hidden="1"/>
    </xf>
    <xf numFmtId="178" fontId="6" fillId="11" borderId="21" xfId="0" applyNumberFormat="1" applyFont="1" applyFill="1" applyBorder="1" applyAlignment="1" applyProtection="1">
      <alignment horizontal="right" vertical="top"/>
      <protection hidden="1"/>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21" xfId="0" applyFont="1" applyFill="1" applyBorder="1" applyAlignment="1">
      <alignment horizontal="center" vertical="center"/>
    </xf>
    <xf numFmtId="0" fontId="16" fillId="2" borderId="1" xfId="0" applyFont="1" applyFill="1" applyBorder="1" applyAlignment="1" applyProtection="1">
      <alignment horizontal="center" vertical="center"/>
      <protection hidden="1"/>
    </xf>
    <xf numFmtId="0" fontId="13" fillId="2" borderId="4" xfId="0" applyNumberFormat="1" applyFont="1" applyFill="1" applyBorder="1" applyAlignment="1" applyProtection="1">
      <alignment vertical="center" shrinkToFit="1"/>
      <protection hidden="1"/>
    </xf>
    <xf numFmtId="0" fontId="13" fillId="2" borderId="5" xfId="0" applyNumberFormat="1" applyFont="1" applyFill="1" applyBorder="1" applyAlignment="1" applyProtection="1">
      <alignment vertical="center" shrinkToFit="1"/>
      <protection hidden="1"/>
    </xf>
    <xf numFmtId="0" fontId="13" fillId="2" borderId="6" xfId="0" applyNumberFormat="1" applyFont="1" applyFill="1" applyBorder="1" applyAlignment="1" applyProtection="1">
      <alignment vertical="center" shrinkToFit="1"/>
      <protection hidden="1"/>
    </xf>
    <xf numFmtId="0" fontId="13" fillId="2" borderId="18" xfId="0" applyNumberFormat="1" applyFont="1" applyFill="1" applyBorder="1" applyAlignment="1" applyProtection="1">
      <alignment vertical="center" shrinkToFit="1"/>
      <protection hidden="1"/>
    </xf>
    <xf numFmtId="0" fontId="13" fillId="2" borderId="0" xfId="0" applyNumberFormat="1" applyFont="1" applyFill="1" applyBorder="1" applyAlignment="1" applyProtection="1">
      <alignment vertical="center" shrinkToFit="1"/>
      <protection hidden="1"/>
    </xf>
    <xf numFmtId="0" fontId="13" fillId="2" borderId="45" xfId="0" applyNumberFormat="1" applyFont="1" applyFill="1" applyBorder="1" applyAlignment="1" applyProtection="1">
      <alignment vertical="center" shrinkToFit="1"/>
      <protection hidden="1"/>
    </xf>
    <xf numFmtId="0" fontId="13" fillId="2" borderId="17" xfId="0" applyNumberFormat="1" applyFont="1" applyFill="1" applyBorder="1" applyAlignment="1" applyProtection="1">
      <alignment vertical="center" shrinkToFit="1"/>
      <protection hidden="1"/>
    </xf>
    <xf numFmtId="0" fontId="13" fillId="2" borderId="7" xfId="0" applyNumberFormat="1" applyFont="1" applyFill="1" applyBorder="1" applyAlignment="1" applyProtection="1">
      <alignment vertical="center" shrinkToFit="1"/>
      <protection hidden="1"/>
    </xf>
    <xf numFmtId="0" fontId="13" fillId="2" borderId="21" xfId="0" applyNumberFormat="1" applyFont="1" applyFill="1" applyBorder="1" applyAlignment="1" applyProtection="1">
      <alignment vertical="center" shrinkToFit="1"/>
      <protection hidden="1"/>
    </xf>
    <xf numFmtId="0" fontId="18" fillId="2" borderId="18" xfId="0" applyFont="1" applyFill="1" applyBorder="1" applyAlignment="1" applyProtection="1">
      <alignment horizontal="center" vertical="center"/>
      <protection hidden="1"/>
    </xf>
    <xf numFmtId="0" fontId="18" fillId="2" borderId="0" xfId="0" applyFont="1" applyFill="1" applyBorder="1" applyAlignment="1" applyProtection="1">
      <alignment horizontal="center" vertical="center"/>
      <protection hidden="1"/>
    </xf>
    <xf numFmtId="0" fontId="15" fillId="2" borderId="4" xfId="0" applyFont="1" applyFill="1" applyBorder="1" applyAlignment="1" applyProtection="1">
      <alignment horizontal="center" vertical="center"/>
      <protection hidden="1"/>
    </xf>
    <xf numFmtId="0" fontId="15" fillId="2" borderId="5" xfId="0" applyFont="1" applyFill="1" applyBorder="1" applyAlignment="1" applyProtection="1">
      <alignment horizontal="center" vertical="center"/>
      <protection hidden="1"/>
    </xf>
    <xf numFmtId="0" fontId="14" fillId="2" borderId="0" xfId="0" applyFont="1" applyFill="1" applyAlignment="1" applyProtection="1">
      <alignment vertical="center"/>
      <protection locked="0"/>
    </xf>
    <xf numFmtId="0" fontId="14" fillId="2" borderId="7" xfId="0" applyFont="1" applyFill="1" applyBorder="1" applyAlignment="1" applyProtection="1">
      <alignment horizontal="center"/>
      <protection locked="0"/>
    </xf>
    <xf numFmtId="0" fontId="14" fillId="2" borderId="4"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45" xfId="0" applyFont="1" applyFill="1" applyBorder="1" applyAlignment="1">
      <alignment horizontal="center" vertical="center"/>
    </xf>
    <xf numFmtId="0" fontId="15"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16" fillId="2" borderId="3" xfId="0" applyFont="1" applyFill="1" applyBorder="1" applyAlignment="1" applyProtection="1">
      <alignment horizontal="center" vertical="center" textRotation="255" wrapText="1"/>
      <protection hidden="1"/>
    </xf>
    <xf numFmtId="0" fontId="16" fillId="2" borderId="8" xfId="0" applyFont="1" applyFill="1" applyBorder="1" applyAlignment="1" applyProtection="1">
      <alignment horizontal="center" vertical="center" textRotation="255" wrapText="1"/>
      <protection hidden="1"/>
    </xf>
    <xf numFmtId="0" fontId="16" fillId="2" borderId="2" xfId="0" applyFont="1" applyFill="1" applyBorder="1" applyAlignment="1" applyProtection="1">
      <alignment horizontal="center" vertical="center" textRotation="255" wrapText="1"/>
      <protection hidden="1"/>
    </xf>
    <xf numFmtId="0" fontId="16" fillId="2" borderId="10" xfId="0" applyFont="1" applyFill="1" applyBorder="1" applyAlignment="1" applyProtection="1">
      <alignment horizontal="center" vertical="center" wrapText="1"/>
      <protection hidden="1"/>
    </xf>
    <xf numFmtId="0" fontId="0" fillId="0" borderId="11" xfId="0" applyBorder="1"/>
    <xf numFmtId="0" fontId="0" fillId="0" borderId="9" xfId="0" applyBorder="1"/>
    <xf numFmtId="180" fontId="7" fillId="11" borderId="1" xfId="2" applyNumberFormat="1" applyFont="1" applyFill="1" applyBorder="1" applyAlignment="1" applyProtection="1">
      <alignment vertical="center"/>
      <protection hidden="1"/>
    </xf>
    <xf numFmtId="178" fontId="7" fillId="12" borderId="3" xfId="2" applyNumberFormat="1" applyFont="1" applyFill="1" applyBorder="1" applyAlignment="1" applyProtection="1">
      <alignment horizontal="right" vertical="center"/>
      <protection hidden="1"/>
    </xf>
    <xf numFmtId="178" fontId="7" fillId="12" borderId="2" xfId="2" applyNumberFormat="1" applyFont="1" applyFill="1" applyBorder="1" applyAlignment="1" applyProtection="1">
      <alignment horizontal="right" vertical="center"/>
      <protection hidden="1"/>
    </xf>
    <xf numFmtId="180" fontId="7" fillId="12" borderId="3" xfId="2" applyNumberFormat="1" applyFont="1" applyFill="1" applyBorder="1" applyAlignment="1" applyProtection="1">
      <alignment horizontal="right" vertical="center"/>
      <protection hidden="1"/>
    </xf>
    <xf numFmtId="180" fontId="7" fillId="12" borderId="2" xfId="2" applyNumberFormat="1" applyFont="1" applyFill="1" applyBorder="1" applyAlignment="1" applyProtection="1">
      <alignment horizontal="right" vertical="center"/>
      <protection hidden="1"/>
    </xf>
    <xf numFmtId="180" fontId="7" fillId="11" borderId="1" xfId="2" applyNumberFormat="1" applyFont="1" applyFill="1" applyBorder="1" applyAlignment="1" applyProtection="1">
      <alignment horizontal="right" vertical="center"/>
      <protection hidden="1"/>
    </xf>
    <xf numFmtId="180" fontId="7" fillId="11" borderId="4" xfId="2" applyNumberFormat="1" applyFont="1" applyFill="1" applyBorder="1" applyAlignment="1" applyProtection="1">
      <alignment horizontal="right" vertical="center"/>
      <protection hidden="1"/>
    </xf>
    <xf numFmtId="180" fontId="7" fillId="11" borderId="5" xfId="2" applyNumberFormat="1" applyFont="1" applyFill="1" applyBorder="1" applyAlignment="1" applyProtection="1">
      <alignment horizontal="right" vertical="center"/>
      <protection hidden="1"/>
    </xf>
    <xf numFmtId="180" fontId="7" fillId="11" borderId="6" xfId="2" applyNumberFormat="1" applyFont="1" applyFill="1" applyBorder="1" applyAlignment="1" applyProtection="1">
      <alignment horizontal="right" vertical="center"/>
      <protection hidden="1"/>
    </xf>
    <xf numFmtId="180" fontId="7" fillId="11" borderId="17" xfId="2" applyNumberFormat="1" applyFont="1" applyFill="1" applyBorder="1" applyAlignment="1" applyProtection="1">
      <alignment horizontal="right" vertical="center"/>
      <protection hidden="1"/>
    </xf>
    <xf numFmtId="180" fontId="7" fillId="11" borderId="7" xfId="2" applyNumberFormat="1" applyFont="1" applyFill="1" applyBorder="1" applyAlignment="1" applyProtection="1">
      <alignment horizontal="right" vertical="center"/>
      <protection hidden="1"/>
    </xf>
    <xf numFmtId="180" fontId="7" fillId="11" borderId="21" xfId="2" applyNumberFormat="1" applyFont="1" applyFill="1" applyBorder="1" applyAlignment="1" applyProtection="1">
      <alignment horizontal="right" vertical="center"/>
      <protection hidden="1"/>
    </xf>
    <xf numFmtId="0" fontId="20" fillId="2" borderId="4" xfId="0" applyFont="1" applyFill="1" applyBorder="1" applyAlignment="1" applyProtection="1">
      <alignment horizontal="center" vertical="center"/>
      <protection hidden="1"/>
    </xf>
    <xf numFmtId="0" fontId="20" fillId="2" borderId="5" xfId="0" applyFont="1" applyFill="1" applyBorder="1" applyAlignment="1" applyProtection="1">
      <alignment horizontal="center" vertical="center"/>
      <protection hidden="1"/>
    </xf>
    <xf numFmtId="0" fontId="20" fillId="2" borderId="6" xfId="0" applyFont="1" applyFill="1" applyBorder="1" applyAlignment="1" applyProtection="1">
      <alignment horizontal="center" vertical="center"/>
      <protection hidden="1"/>
    </xf>
    <xf numFmtId="0" fontId="20" fillId="2" borderId="17" xfId="0" applyFont="1" applyFill="1" applyBorder="1" applyAlignment="1" applyProtection="1">
      <alignment horizontal="center" vertical="center"/>
      <protection hidden="1"/>
    </xf>
    <xf numFmtId="0" fontId="20" fillId="2" borderId="7" xfId="0" applyFont="1" applyFill="1" applyBorder="1" applyAlignment="1" applyProtection="1">
      <alignment horizontal="center" vertical="center"/>
      <protection hidden="1"/>
    </xf>
    <xf numFmtId="0" fontId="20" fillId="2" borderId="21" xfId="0" applyFont="1" applyFill="1" applyBorder="1" applyAlignment="1" applyProtection="1">
      <alignment horizontal="center" vertical="center"/>
      <protection hidden="1"/>
    </xf>
    <xf numFmtId="0" fontId="20" fillId="2" borderId="18" xfId="0" applyFont="1" applyFill="1" applyBorder="1" applyAlignment="1" applyProtection="1">
      <alignment horizontal="center" vertical="center" wrapText="1"/>
      <protection hidden="1"/>
    </xf>
    <xf numFmtId="0" fontId="20" fillId="2" borderId="45"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6" fillId="2" borderId="2" xfId="0" applyFont="1" applyFill="1" applyBorder="1" applyAlignment="1" applyProtection="1">
      <alignment horizontal="center" vertical="center" wrapText="1"/>
      <protection hidden="1"/>
    </xf>
    <xf numFmtId="0" fontId="16" fillId="2" borderId="1" xfId="0" applyFont="1" applyFill="1" applyBorder="1" applyAlignment="1" applyProtection="1">
      <alignment horizontal="center" vertical="center" textRotation="255" wrapText="1"/>
      <protection hidden="1"/>
    </xf>
    <xf numFmtId="0" fontId="16" fillId="2" borderId="1" xfId="0" applyFont="1" applyFill="1" applyBorder="1" applyAlignment="1" applyProtection="1">
      <alignment horizontal="center" vertical="center" textRotation="255"/>
      <protection hidden="1"/>
    </xf>
    <xf numFmtId="0" fontId="16" fillId="2" borderId="10" xfId="0" applyFont="1" applyFill="1" applyBorder="1" applyAlignment="1" applyProtection="1">
      <alignment vertical="center" wrapText="1"/>
      <protection hidden="1"/>
    </xf>
    <xf numFmtId="0" fontId="16" fillId="2" borderId="11" xfId="0" applyFont="1" applyFill="1" applyBorder="1" applyAlignment="1" applyProtection="1">
      <alignment vertical="center"/>
      <protection hidden="1"/>
    </xf>
    <xf numFmtId="0" fontId="16" fillId="2" borderId="9" xfId="0" applyFont="1" applyFill="1" applyBorder="1" applyAlignment="1" applyProtection="1">
      <alignment vertical="center"/>
      <protection hidden="1"/>
    </xf>
    <xf numFmtId="0" fontId="15" fillId="0" borderId="0" xfId="0" quotePrefix="1" applyFont="1" applyFill="1" applyBorder="1" applyAlignment="1">
      <alignment horizontal="center" vertical="center" wrapText="1"/>
    </xf>
    <xf numFmtId="0" fontId="15" fillId="0" borderId="0" xfId="0" applyFont="1" applyFill="1" applyBorder="1" applyAlignment="1">
      <alignment horizontal="center" vertical="center" wrapText="1"/>
    </xf>
    <xf numFmtId="180" fontId="7" fillId="11" borderId="1" xfId="2" applyNumberFormat="1" applyFont="1" applyFill="1" applyBorder="1" applyAlignment="1" applyProtection="1">
      <alignment vertical="center"/>
      <protection locked="0"/>
    </xf>
    <xf numFmtId="0" fontId="14" fillId="2" borderId="0" xfId="0" applyFont="1" applyFill="1" applyBorder="1" applyAlignment="1" applyProtection="1">
      <alignment horizontal="right" vertical="center"/>
    </xf>
    <xf numFmtId="0" fontId="0" fillId="0" borderId="0" xfId="0" applyBorder="1" applyAlignment="1" applyProtection="1">
      <alignment horizontal="right" vertical="center"/>
    </xf>
    <xf numFmtId="0" fontId="16" fillId="2" borderId="10" xfId="0" applyFont="1" applyFill="1" applyBorder="1" applyAlignment="1" applyProtection="1">
      <alignment horizontal="center" vertical="center" shrinkToFit="1"/>
      <protection locked="0"/>
    </xf>
    <xf numFmtId="0" fontId="16" fillId="2" borderId="9" xfId="0" applyFont="1" applyFill="1" applyBorder="1" applyAlignment="1" applyProtection="1">
      <alignment horizontal="center" vertical="center" shrinkToFit="1"/>
      <protection locked="0"/>
    </xf>
    <xf numFmtId="0" fontId="16" fillId="2" borderId="8" xfId="0" applyFont="1" applyFill="1" applyBorder="1" applyAlignment="1" applyProtection="1">
      <alignment horizontal="center" vertical="center" textRotation="255"/>
      <protection hidden="1"/>
    </xf>
    <xf numFmtId="0" fontId="16" fillId="2" borderId="2" xfId="0" applyFont="1" applyFill="1" applyBorder="1" applyAlignment="1" applyProtection="1">
      <alignment horizontal="center" vertical="center" textRotation="255"/>
      <protection hidden="1"/>
    </xf>
    <xf numFmtId="0" fontId="20" fillId="2" borderId="1" xfId="0" applyFont="1" applyFill="1" applyBorder="1" applyAlignment="1" applyProtection="1">
      <alignment horizontal="center" vertical="center" wrapText="1"/>
      <protection hidden="1"/>
    </xf>
    <xf numFmtId="0" fontId="33" fillId="2" borderId="1" xfId="0" applyFont="1" applyFill="1" applyBorder="1" applyAlignment="1" applyProtection="1">
      <alignment horizontal="center" vertical="center" wrapText="1"/>
      <protection hidden="1"/>
    </xf>
    <xf numFmtId="0" fontId="33" fillId="2" borderId="1" xfId="0" applyFont="1" applyFill="1" applyBorder="1" applyAlignment="1" applyProtection="1">
      <alignment horizontal="center" vertical="center"/>
      <protection hidden="1"/>
    </xf>
    <xf numFmtId="0" fontId="16" fillId="2" borderId="1" xfId="0" applyFont="1" applyFill="1" applyBorder="1" applyAlignment="1" applyProtection="1">
      <alignment horizontal="center" vertical="center" wrapText="1"/>
      <protection hidden="1"/>
    </xf>
    <xf numFmtId="0" fontId="20" fillId="2" borderId="10" xfId="0" applyFont="1" applyFill="1" applyBorder="1" applyAlignment="1" applyProtection="1">
      <alignment horizontal="center" vertical="center"/>
      <protection hidden="1"/>
    </xf>
    <xf numFmtId="0" fontId="20" fillId="2" borderId="11" xfId="0" applyFont="1" applyFill="1" applyBorder="1" applyAlignment="1" applyProtection="1">
      <alignment horizontal="center" vertical="center"/>
      <protection hidden="1"/>
    </xf>
    <xf numFmtId="0" fontId="20" fillId="2" borderId="9" xfId="0" applyFont="1" applyFill="1" applyBorder="1" applyAlignment="1" applyProtection="1">
      <alignment horizontal="center" vertical="center"/>
      <protection hidden="1"/>
    </xf>
    <xf numFmtId="0" fontId="21" fillId="2" borderId="7" xfId="0" applyFont="1" applyFill="1" applyBorder="1" applyAlignment="1" applyProtection="1">
      <alignment horizontal="center" shrinkToFit="1"/>
    </xf>
    <xf numFmtId="0" fontId="20" fillId="2" borderId="1" xfId="0" applyFont="1" applyFill="1" applyBorder="1" applyAlignment="1" applyProtection="1">
      <alignment horizontal="center" vertical="center"/>
      <protection hidden="1"/>
    </xf>
    <xf numFmtId="0" fontId="1" fillId="2" borderId="10"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179" fontId="1" fillId="2" borderId="4" xfId="0" applyNumberFormat="1" applyFont="1" applyFill="1" applyBorder="1" applyAlignment="1" applyProtection="1">
      <alignment horizontal="right" vertical="center" wrapText="1"/>
      <protection locked="0"/>
    </xf>
    <xf numFmtId="179" fontId="1" fillId="2" borderId="5" xfId="0" applyNumberFormat="1" applyFont="1" applyFill="1" applyBorder="1" applyAlignment="1" applyProtection="1">
      <alignment horizontal="right" vertical="center" wrapText="1"/>
      <protection locked="0"/>
    </xf>
    <xf numFmtId="179" fontId="1" fillId="2" borderId="17" xfId="0" applyNumberFormat="1" applyFont="1" applyFill="1" applyBorder="1" applyAlignment="1" applyProtection="1">
      <alignment horizontal="right" vertical="center" wrapText="1"/>
      <protection locked="0"/>
    </xf>
    <xf numFmtId="179" fontId="1" fillId="2" borderId="7" xfId="0" applyNumberFormat="1" applyFont="1" applyFill="1" applyBorder="1" applyAlignment="1" applyProtection="1">
      <alignment horizontal="right" vertical="center" wrapText="1"/>
      <protection locked="0"/>
    </xf>
    <xf numFmtId="0" fontId="15" fillId="2" borderId="4"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0" fontId="15" fillId="2" borderId="18"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2" borderId="45" xfId="0" applyFont="1" applyFill="1" applyBorder="1" applyAlignment="1" applyProtection="1">
      <alignment horizontal="center" vertical="center"/>
      <protection locked="0"/>
    </xf>
    <xf numFmtId="0" fontId="15" fillId="2" borderId="17"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15" fillId="2" borderId="21" xfId="0" applyFont="1" applyFill="1" applyBorder="1" applyAlignment="1" applyProtection="1">
      <alignment horizontal="center" vertical="center"/>
      <protection locked="0"/>
    </xf>
    <xf numFmtId="179" fontId="1" fillId="10" borderId="4" xfId="0" applyNumberFormat="1" applyFont="1" applyFill="1" applyBorder="1" applyAlignment="1" applyProtection="1">
      <alignment horizontal="right" vertical="center" wrapText="1"/>
      <protection hidden="1"/>
    </xf>
    <xf numFmtId="179" fontId="1" fillId="10" borderId="5" xfId="0" applyNumberFormat="1" applyFont="1" applyFill="1" applyBorder="1" applyAlignment="1" applyProtection="1">
      <alignment horizontal="right" vertical="center" wrapText="1"/>
      <protection hidden="1"/>
    </xf>
    <xf numFmtId="179" fontId="1" fillId="10" borderId="17" xfId="0" applyNumberFormat="1" applyFont="1" applyFill="1" applyBorder="1" applyAlignment="1" applyProtection="1">
      <alignment horizontal="right" vertical="center" wrapText="1"/>
      <protection hidden="1"/>
    </xf>
    <xf numFmtId="179" fontId="1" fillId="10" borderId="7" xfId="0" applyNumberFormat="1" applyFont="1" applyFill="1" applyBorder="1" applyAlignment="1" applyProtection="1">
      <alignment horizontal="right" vertical="center" wrapText="1"/>
      <protection hidden="1"/>
    </xf>
    <xf numFmtId="0" fontId="15" fillId="2" borderId="18"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45" xfId="0" applyFont="1" applyFill="1" applyBorder="1" applyAlignment="1">
      <alignment horizontal="center" vertical="center"/>
    </xf>
    <xf numFmtId="0" fontId="14" fillId="2" borderId="4"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0" fontId="14" fillId="2" borderId="18" xfId="0" applyFont="1" applyFill="1" applyBorder="1" applyAlignment="1" applyProtection="1">
      <alignment horizontal="center" vertical="center"/>
      <protection locked="0"/>
    </xf>
    <xf numFmtId="0" fontId="14" fillId="2" borderId="45" xfId="0" applyFont="1" applyFill="1" applyBorder="1" applyAlignment="1" applyProtection="1">
      <alignment horizontal="center" vertical="center"/>
      <protection locked="0"/>
    </xf>
    <xf numFmtId="0" fontId="14" fillId="2" borderId="17" xfId="0" applyFont="1" applyFill="1" applyBorder="1" applyAlignment="1" applyProtection="1">
      <alignment horizontal="center" vertical="center"/>
      <protection locked="0"/>
    </xf>
    <xf numFmtId="0" fontId="14" fillId="2" borderId="21" xfId="0" applyFont="1" applyFill="1" applyBorder="1" applyAlignment="1" applyProtection="1">
      <alignment horizontal="center" vertical="center"/>
      <protection locked="0"/>
    </xf>
    <xf numFmtId="0" fontId="20" fillId="2" borderId="18" xfId="0" applyFont="1" applyFill="1" applyBorder="1" applyAlignment="1" applyProtection="1">
      <alignment horizontal="center" vertical="center"/>
      <protection locked="0"/>
    </xf>
    <xf numFmtId="0" fontId="20" fillId="2" borderId="45" xfId="0" applyFont="1" applyFill="1" applyBorder="1" applyAlignment="1" applyProtection="1">
      <alignment horizontal="center" vertical="center"/>
      <protection locked="0"/>
    </xf>
    <xf numFmtId="0" fontId="20" fillId="2" borderId="17" xfId="0" applyFont="1" applyFill="1" applyBorder="1" applyAlignment="1" applyProtection="1">
      <alignment horizontal="center" vertical="center"/>
      <protection locked="0"/>
    </xf>
    <xf numFmtId="0" fontId="20" fillId="2" borderId="21"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shrinkToFit="1"/>
      <protection locked="0"/>
    </xf>
    <xf numFmtId="0" fontId="14" fillId="2" borderId="5" xfId="0" applyFont="1" applyFill="1" applyBorder="1" applyAlignment="1" applyProtection="1">
      <alignment horizontal="center" vertical="center" shrinkToFit="1"/>
      <protection locked="0"/>
    </xf>
    <xf numFmtId="0" fontId="14" fillId="2" borderId="6" xfId="0" applyFont="1" applyFill="1" applyBorder="1" applyAlignment="1" applyProtection="1">
      <alignment horizontal="center" vertical="center" shrinkToFit="1"/>
      <protection locked="0"/>
    </xf>
    <xf numFmtId="0" fontId="14" fillId="2" borderId="18" xfId="0" applyFont="1" applyFill="1" applyBorder="1" applyAlignment="1" applyProtection="1">
      <alignment horizontal="center" vertical="center" shrinkToFit="1"/>
      <protection locked="0"/>
    </xf>
    <xf numFmtId="0" fontId="14" fillId="2" borderId="0" xfId="0" applyFont="1" applyFill="1" applyBorder="1" applyAlignment="1" applyProtection="1">
      <alignment horizontal="center" vertical="center" shrinkToFit="1"/>
      <protection locked="0"/>
    </xf>
    <xf numFmtId="0" fontId="14" fillId="2" borderId="45" xfId="0" applyFont="1" applyFill="1" applyBorder="1" applyAlignment="1" applyProtection="1">
      <alignment horizontal="center" vertical="center" shrinkToFit="1"/>
      <protection locked="0"/>
    </xf>
    <xf numFmtId="0" fontId="14" fillId="2" borderId="17" xfId="0" applyFont="1" applyFill="1" applyBorder="1" applyAlignment="1" applyProtection="1">
      <alignment horizontal="center" vertical="center" shrinkToFit="1"/>
      <protection locked="0"/>
    </xf>
    <xf numFmtId="0" fontId="14" fillId="2" borderId="7" xfId="0" applyFont="1" applyFill="1" applyBorder="1" applyAlignment="1" applyProtection="1">
      <alignment horizontal="center" vertical="center" shrinkToFit="1"/>
      <protection locked="0"/>
    </xf>
    <xf numFmtId="0" fontId="14" fillId="2" borderId="21" xfId="0" applyFont="1" applyFill="1" applyBorder="1" applyAlignment="1" applyProtection="1">
      <alignment horizontal="center" vertical="center" shrinkToFit="1"/>
      <protection locked="0"/>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right" vertical="center" wrapText="1"/>
    </xf>
    <xf numFmtId="0" fontId="16" fillId="2" borderId="11" xfId="0" applyFont="1" applyFill="1" applyBorder="1" applyAlignment="1">
      <alignment horizontal="right" vertical="center" wrapText="1"/>
    </xf>
    <xf numFmtId="0" fontId="16" fillId="2" borderId="9" xfId="0" applyFont="1" applyFill="1" applyBorder="1" applyAlignment="1">
      <alignment horizontal="right"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21" xfId="0" applyFont="1" applyFill="1" applyBorder="1" applyAlignment="1">
      <alignment horizontal="center" vertical="center"/>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4" fillId="2" borderId="5"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7" xfId="0" applyFont="1" applyFill="1" applyBorder="1" applyAlignment="1" applyProtection="1">
      <alignment horizontal="center" vertical="center"/>
      <protection locked="0"/>
    </xf>
    <xf numFmtId="0" fontId="16" fillId="2" borderId="3" xfId="0" applyFont="1" applyFill="1" applyBorder="1" applyAlignment="1">
      <alignment horizontal="center" vertical="center"/>
    </xf>
    <xf numFmtId="0" fontId="24" fillId="2" borderId="0" xfId="0" applyFont="1" applyFill="1" applyBorder="1" applyAlignment="1" applyProtection="1">
      <alignment vertical="center"/>
      <protection hidden="1"/>
    </xf>
    <xf numFmtId="0" fontId="25" fillId="2" borderId="26" xfId="0" applyFont="1" applyFill="1" applyBorder="1" applyAlignment="1" applyProtection="1">
      <alignment vertical="center" wrapText="1"/>
    </xf>
    <xf numFmtId="0" fontId="25" fillId="2" borderId="27" xfId="0" applyFont="1" applyFill="1" applyBorder="1" applyAlignment="1" applyProtection="1">
      <alignment vertical="center" wrapText="1"/>
    </xf>
    <xf numFmtId="0" fontId="25" fillId="2" borderId="28" xfId="0" applyFont="1" applyFill="1" applyBorder="1" applyAlignment="1" applyProtection="1">
      <alignment vertical="center" wrapText="1"/>
    </xf>
    <xf numFmtId="0" fontId="25" fillId="2" borderId="50" xfId="0" applyFont="1" applyFill="1" applyBorder="1" applyAlignment="1" applyProtection="1">
      <alignment vertical="center" wrapText="1"/>
    </xf>
    <xf numFmtId="0" fontId="25" fillId="2" borderId="7" xfId="0" applyFont="1" applyFill="1" applyBorder="1" applyAlignment="1" applyProtection="1">
      <alignment vertical="center" wrapText="1"/>
    </xf>
    <xf numFmtId="0" fontId="25" fillId="2" borderId="51" xfId="0" applyFont="1" applyFill="1" applyBorder="1" applyAlignment="1" applyProtection="1">
      <alignment vertical="center" wrapText="1"/>
    </xf>
    <xf numFmtId="0" fontId="15" fillId="2" borderId="4"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7" xfId="0" applyFont="1" applyFill="1" applyBorder="1" applyAlignment="1" applyProtection="1">
      <alignment horizontal="center" vertical="center" wrapText="1"/>
      <protection locked="0"/>
    </xf>
    <xf numFmtId="0" fontId="15" fillId="2" borderId="2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xf>
    <xf numFmtId="0" fontId="13" fillId="2" borderId="4" xfId="0" applyFont="1" applyFill="1" applyBorder="1" applyAlignment="1" applyProtection="1">
      <alignment vertical="center" shrinkToFit="1"/>
      <protection hidden="1"/>
    </xf>
    <xf numFmtId="0" fontId="13" fillId="2" borderId="5" xfId="0" applyFont="1" applyFill="1" applyBorder="1" applyAlignment="1" applyProtection="1">
      <alignment vertical="center" shrinkToFit="1"/>
      <protection hidden="1"/>
    </xf>
    <xf numFmtId="0" fontId="13" fillId="2" borderId="6" xfId="0" applyFont="1" applyFill="1" applyBorder="1" applyAlignment="1" applyProtection="1">
      <alignment vertical="center" shrinkToFit="1"/>
      <protection hidden="1"/>
    </xf>
    <xf numFmtId="0" fontId="13" fillId="2" borderId="18" xfId="0" applyFont="1" applyFill="1" applyBorder="1" applyAlignment="1" applyProtection="1">
      <alignment vertical="center" shrinkToFit="1"/>
      <protection hidden="1"/>
    </xf>
    <xf numFmtId="0" fontId="13" fillId="2" borderId="0" xfId="0" applyFont="1" applyFill="1" applyBorder="1" applyAlignment="1" applyProtection="1">
      <alignment vertical="center" shrinkToFit="1"/>
      <protection hidden="1"/>
    </xf>
    <xf numFmtId="0" fontId="13" fillId="2" borderId="45" xfId="0" applyFont="1" applyFill="1" applyBorder="1" applyAlignment="1" applyProtection="1">
      <alignment vertical="center" shrinkToFit="1"/>
      <protection hidden="1"/>
    </xf>
    <xf numFmtId="0" fontId="13" fillId="2" borderId="17" xfId="0" applyFont="1" applyFill="1" applyBorder="1" applyAlignment="1" applyProtection="1">
      <alignment vertical="center" shrinkToFit="1"/>
      <protection hidden="1"/>
    </xf>
    <xf numFmtId="0" fontId="13" fillId="2" borderId="7" xfId="0" applyFont="1" applyFill="1" applyBorder="1" applyAlignment="1" applyProtection="1">
      <alignment vertical="center" shrinkToFit="1"/>
      <protection hidden="1"/>
    </xf>
    <xf numFmtId="0" fontId="13" fillId="2" borderId="21" xfId="0" applyFont="1" applyFill="1" applyBorder="1" applyAlignment="1" applyProtection="1">
      <alignment vertical="center" shrinkToFit="1"/>
      <protection hidden="1"/>
    </xf>
    <xf numFmtId="179" fontId="15" fillId="2" borderId="5" xfId="0" applyNumberFormat="1" applyFont="1" applyFill="1" applyBorder="1" applyAlignment="1" applyProtection="1">
      <alignment horizontal="center" vertical="center" wrapText="1"/>
    </xf>
    <xf numFmtId="179" fontId="15" fillId="2" borderId="6" xfId="0" applyNumberFormat="1" applyFont="1" applyFill="1" applyBorder="1" applyAlignment="1" applyProtection="1">
      <alignment horizontal="center" vertical="center" wrapText="1"/>
    </xf>
    <xf numFmtId="179" fontId="15" fillId="2" borderId="7" xfId="0" applyNumberFormat="1" applyFont="1" applyFill="1" applyBorder="1" applyAlignment="1" applyProtection="1">
      <alignment horizontal="center" vertical="center" wrapText="1"/>
    </xf>
    <xf numFmtId="179" fontId="15" fillId="2" borderId="21" xfId="0" applyNumberFormat="1" applyFont="1" applyFill="1" applyBorder="1" applyAlignment="1" applyProtection="1">
      <alignment horizontal="center" vertical="center" wrapText="1"/>
    </xf>
    <xf numFmtId="0" fontId="20" fillId="2" borderId="4" xfId="0" applyFont="1" applyFill="1" applyBorder="1" applyAlignment="1" applyProtection="1">
      <alignment horizontal="center" vertical="center"/>
    </xf>
    <xf numFmtId="0" fontId="20" fillId="2" borderId="6" xfId="0" applyFont="1" applyFill="1" applyBorder="1" applyAlignment="1" applyProtection="1">
      <alignment horizontal="center" vertical="center"/>
    </xf>
    <xf numFmtId="0" fontId="20" fillId="2" borderId="18" xfId="0" applyFont="1" applyFill="1" applyBorder="1" applyAlignment="1" applyProtection="1">
      <alignment horizontal="center" vertical="center"/>
    </xf>
    <xf numFmtId="0" fontId="20" fillId="2" borderId="45" xfId="0" applyFont="1" applyFill="1" applyBorder="1" applyAlignment="1" applyProtection="1">
      <alignment horizontal="center" vertical="center"/>
    </xf>
    <xf numFmtId="0" fontId="27" fillId="0" borderId="10" xfId="0" applyFont="1" applyFill="1" applyBorder="1" applyAlignment="1" applyProtection="1">
      <alignment horizontal="center" vertical="center"/>
      <protection hidden="1"/>
    </xf>
    <xf numFmtId="0" fontId="27" fillId="0" borderId="11" xfId="0" applyFont="1" applyFill="1" applyBorder="1" applyAlignment="1" applyProtection="1">
      <alignment horizontal="center" vertical="center"/>
      <protection hidden="1"/>
    </xf>
    <xf numFmtId="0" fontId="27" fillId="0" borderId="9" xfId="0" applyFont="1" applyFill="1" applyBorder="1" applyAlignment="1" applyProtection="1">
      <alignment horizontal="center" vertical="center"/>
      <protection hidden="1"/>
    </xf>
    <xf numFmtId="0" fontId="15" fillId="2" borderId="8" xfId="0" applyFont="1" applyFill="1" applyBorder="1" applyAlignment="1">
      <alignment horizontal="center" vertical="center" textRotation="255" shrinkToFit="1"/>
    </xf>
    <xf numFmtId="0" fontId="15" fillId="2" borderId="2" xfId="0" applyFont="1" applyFill="1" applyBorder="1" applyAlignment="1">
      <alignment horizontal="center" vertical="center" textRotation="255" shrinkToFit="1"/>
    </xf>
    <xf numFmtId="0" fontId="14" fillId="2" borderId="0" xfId="0" applyFont="1" applyFill="1" applyBorder="1" applyAlignment="1">
      <alignment horizontal="center" vertical="center"/>
    </xf>
    <xf numFmtId="0" fontId="15" fillId="2" borderId="1" xfId="0" applyFont="1" applyFill="1" applyBorder="1" applyAlignment="1" applyProtection="1">
      <alignment horizontal="center" vertical="center"/>
      <protection locked="0"/>
    </xf>
    <xf numFmtId="0" fontId="48" fillId="0" borderId="26" xfId="0" applyFont="1" applyBorder="1" applyAlignment="1" applyProtection="1">
      <alignment vertical="center"/>
      <protection hidden="1"/>
    </xf>
    <xf numFmtId="0" fontId="48" fillId="0" borderId="27" xfId="0" applyFont="1" applyBorder="1" applyAlignment="1" applyProtection="1">
      <alignment vertical="center"/>
      <protection hidden="1"/>
    </xf>
    <xf numFmtId="0" fontId="48" fillId="0" borderId="28" xfId="0" applyFont="1" applyBorder="1" applyAlignment="1" applyProtection="1">
      <alignment vertical="center"/>
      <protection hidden="1"/>
    </xf>
    <xf numFmtId="0" fontId="48" fillId="0" borderId="22" xfId="0" applyFont="1" applyBorder="1" applyAlignment="1" applyProtection="1">
      <alignment vertical="center"/>
      <protection hidden="1"/>
    </xf>
    <xf numFmtId="0" fontId="48" fillId="0" borderId="0" xfId="0" applyFont="1" applyBorder="1" applyAlignment="1" applyProtection="1">
      <alignment vertical="center"/>
      <protection hidden="1"/>
    </xf>
    <xf numFmtId="0" fontId="48" fillId="0" borderId="37" xfId="0" applyFont="1" applyBorder="1" applyAlignment="1" applyProtection="1">
      <alignment vertical="center"/>
      <protection hidden="1"/>
    </xf>
    <xf numFmtId="0" fontId="21" fillId="0" borderId="26" xfId="0" applyFont="1" applyBorder="1" applyAlignment="1" applyProtection="1">
      <alignment horizontal="center" vertical="center" shrinkToFit="1"/>
      <protection locked="0"/>
    </xf>
    <xf numFmtId="0" fontId="21" fillId="0" borderId="27" xfId="0" applyFont="1" applyBorder="1" applyAlignment="1" applyProtection="1">
      <alignment horizontal="center" vertical="center" shrinkToFit="1"/>
      <protection locked="0"/>
    </xf>
    <xf numFmtId="0" fontId="21" fillId="0" borderId="23" xfId="0" applyFont="1" applyBorder="1" applyAlignment="1" applyProtection="1">
      <alignment horizontal="center" vertical="center" shrinkToFit="1"/>
      <protection locked="0"/>
    </xf>
    <xf numFmtId="0" fontId="21" fillId="0" borderId="24" xfId="0" applyFont="1" applyBorder="1" applyAlignment="1" applyProtection="1">
      <alignment horizontal="center" vertical="center" shrinkToFit="1"/>
      <protection locked="0"/>
    </xf>
    <xf numFmtId="179" fontId="52" fillId="0" borderId="26" xfId="0" applyNumberFormat="1" applyFont="1" applyBorder="1" applyAlignment="1" applyProtection="1">
      <alignment vertical="center"/>
      <protection locked="0"/>
    </xf>
    <xf numFmtId="179" fontId="52" fillId="0" borderId="27" xfId="0" applyNumberFormat="1" applyFont="1" applyBorder="1" applyAlignment="1" applyProtection="1">
      <alignment vertical="center"/>
      <protection locked="0"/>
    </xf>
    <xf numFmtId="179" fontId="52" fillId="0" borderId="28" xfId="0" applyNumberFormat="1" applyFont="1" applyBorder="1" applyAlignment="1" applyProtection="1">
      <alignment vertical="center"/>
      <protection locked="0"/>
    </xf>
    <xf numFmtId="179" fontId="52" fillId="0" borderId="23" xfId="0" applyNumberFormat="1" applyFont="1" applyBorder="1" applyAlignment="1" applyProtection="1">
      <alignment vertical="center"/>
      <protection locked="0"/>
    </xf>
    <xf numFmtId="179" fontId="52" fillId="0" borderId="24" xfId="0" applyNumberFormat="1" applyFont="1" applyBorder="1" applyAlignment="1" applyProtection="1">
      <alignment vertical="center"/>
      <protection locked="0"/>
    </xf>
    <xf numFmtId="179" fontId="52" fillId="0" borderId="25" xfId="0" applyNumberFormat="1" applyFont="1" applyBorder="1" applyAlignment="1" applyProtection="1">
      <alignment vertical="center"/>
      <protection locked="0"/>
    </xf>
    <xf numFmtId="179" fontId="56" fillId="0" borderId="26" xfId="0" applyNumberFormat="1" applyFont="1" applyBorder="1" applyAlignment="1" applyProtection="1">
      <alignment horizontal="center" vertical="center"/>
      <protection locked="0"/>
    </xf>
    <xf numFmtId="179" fontId="56" fillId="0" borderId="27" xfId="0" applyNumberFormat="1" applyFont="1" applyBorder="1" applyAlignment="1" applyProtection="1">
      <alignment horizontal="center" vertical="center"/>
      <protection locked="0"/>
    </xf>
    <xf numFmtId="179" fontId="56" fillId="0" borderId="28" xfId="0" applyNumberFormat="1" applyFont="1" applyBorder="1" applyAlignment="1" applyProtection="1">
      <alignment horizontal="center" vertical="center"/>
      <protection locked="0"/>
    </xf>
    <xf numFmtId="179" fontId="56" fillId="0" borderId="23" xfId="0" applyNumberFormat="1" applyFont="1" applyBorder="1" applyAlignment="1" applyProtection="1">
      <alignment horizontal="center" vertical="center"/>
      <protection locked="0"/>
    </xf>
    <xf numFmtId="179" fontId="56" fillId="0" borderId="24" xfId="0" applyNumberFormat="1" applyFont="1" applyBorder="1" applyAlignment="1" applyProtection="1">
      <alignment horizontal="center" vertical="center"/>
      <protection locked="0"/>
    </xf>
    <xf numFmtId="179" fontId="56" fillId="0" borderId="25" xfId="0" applyNumberFormat="1" applyFont="1" applyBorder="1" applyAlignment="1" applyProtection="1">
      <alignment horizontal="center" vertical="center"/>
      <protection locked="0"/>
    </xf>
    <xf numFmtId="0" fontId="48" fillId="0" borderId="32" xfId="0" applyFont="1" applyBorder="1" applyAlignment="1" applyProtection="1">
      <alignment horizontal="center" vertical="center"/>
      <protection hidden="1"/>
    </xf>
    <xf numFmtId="0" fontId="48" fillId="0" borderId="33" xfId="0" applyFont="1" applyBorder="1" applyAlignment="1" applyProtection="1">
      <alignment horizontal="center" vertical="center"/>
      <protection hidden="1"/>
    </xf>
    <xf numFmtId="0" fontId="48" fillId="0" borderId="103" xfId="0" applyFont="1" applyBorder="1" applyAlignment="1" applyProtection="1">
      <alignment horizontal="center" vertical="center"/>
      <protection hidden="1"/>
    </xf>
    <xf numFmtId="0" fontId="21" fillId="0" borderId="22" xfId="0" applyFont="1" applyBorder="1" applyAlignment="1" applyProtection="1">
      <alignment horizontal="center" vertical="center" shrinkToFit="1"/>
      <protection locked="0"/>
    </xf>
    <xf numFmtId="0" fontId="21" fillId="0" borderId="0" xfId="0" applyFont="1" applyBorder="1" applyAlignment="1" applyProtection="1">
      <alignment horizontal="center" vertical="center" shrinkToFit="1"/>
      <protection locked="0"/>
    </xf>
    <xf numFmtId="49" fontId="48" fillId="0" borderId="0" xfId="0" applyNumberFormat="1" applyFont="1" applyAlignment="1" applyProtection="1">
      <alignment horizontal="center" vertical="center"/>
      <protection hidden="1"/>
    </xf>
    <xf numFmtId="179" fontId="52" fillId="0" borderId="26" xfId="0" applyNumberFormat="1" applyFont="1" applyBorder="1" applyAlignment="1" applyProtection="1">
      <alignment vertical="center"/>
    </xf>
    <xf numFmtId="179" fontId="52" fillId="0" borderId="27" xfId="0" applyNumberFormat="1" applyFont="1" applyBorder="1" applyAlignment="1" applyProtection="1">
      <alignment vertical="center"/>
    </xf>
    <xf numFmtId="179" fontId="52" fillId="0" borderId="28" xfId="0" applyNumberFormat="1" applyFont="1" applyBorder="1" applyAlignment="1" applyProtection="1">
      <alignment vertical="center"/>
    </xf>
    <xf numFmtId="179" fontId="52" fillId="0" borderId="23" xfId="0" applyNumberFormat="1" applyFont="1" applyBorder="1" applyAlignment="1" applyProtection="1">
      <alignment vertical="center"/>
    </xf>
    <xf numFmtId="179" fontId="52" fillId="0" borderId="24" xfId="0" applyNumberFormat="1" applyFont="1" applyBorder="1" applyAlignment="1" applyProtection="1">
      <alignment vertical="center"/>
    </xf>
    <xf numFmtId="179" fontId="52" fillId="0" borderId="25" xfId="0" applyNumberFormat="1" applyFont="1" applyBorder="1" applyAlignment="1" applyProtection="1">
      <alignment vertical="center"/>
    </xf>
    <xf numFmtId="179" fontId="52" fillId="0" borderId="26" xfId="0" applyNumberFormat="1" applyFont="1" applyBorder="1" applyAlignment="1" applyProtection="1">
      <alignment vertical="center"/>
      <protection hidden="1"/>
    </xf>
    <xf numFmtId="179" fontId="52" fillId="0" borderId="27" xfId="0" applyNumberFormat="1" applyFont="1" applyBorder="1" applyAlignment="1" applyProtection="1">
      <alignment vertical="center"/>
      <protection hidden="1"/>
    </xf>
    <xf numFmtId="179" fontId="52" fillId="0" borderId="28" xfId="0" applyNumberFormat="1" applyFont="1" applyBorder="1" applyAlignment="1" applyProtection="1">
      <alignment vertical="center"/>
      <protection hidden="1"/>
    </xf>
    <xf numFmtId="179" fontId="52" fillId="0" borderId="23" xfId="0" applyNumberFormat="1" applyFont="1" applyBorder="1" applyAlignment="1" applyProtection="1">
      <alignment vertical="center"/>
      <protection hidden="1"/>
    </xf>
    <xf numFmtId="179" fontId="52" fillId="0" borderId="24" xfId="0" applyNumberFormat="1" applyFont="1" applyBorder="1" applyAlignment="1" applyProtection="1">
      <alignment vertical="center"/>
      <protection hidden="1"/>
    </xf>
    <xf numFmtId="179" fontId="52" fillId="0" borderId="25" xfId="0" applyNumberFormat="1" applyFont="1" applyBorder="1" applyAlignment="1" applyProtection="1">
      <alignment vertical="center"/>
      <protection hidden="1"/>
    </xf>
    <xf numFmtId="0" fontId="52" fillId="0" borderId="26" xfId="0" applyFont="1" applyBorder="1" applyAlignment="1" applyProtection="1">
      <alignment vertical="top" wrapText="1"/>
      <protection locked="0"/>
    </xf>
    <xf numFmtId="0" fontId="52" fillId="0" borderId="27" xfId="0" applyFont="1" applyBorder="1" applyAlignment="1" applyProtection="1">
      <alignment vertical="top" wrapText="1"/>
      <protection locked="0"/>
    </xf>
    <xf numFmtId="0" fontId="52" fillId="0" borderId="28" xfId="0" applyFont="1" applyBorder="1" applyAlignment="1" applyProtection="1">
      <alignment vertical="top" wrapText="1"/>
      <protection locked="0"/>
    </xf>
    <xf numFmtId="0" fontId="52" fillId="0" borderId="22" xfId="0" applyFont="1" applyBorder="1" applyAlignment="1" applyProtection="1">
      <alignment vertical="top" wrapText="1"/>
      <protection locked="0"/>
    </xf>
    <xf numFmtId="0" fontId="52" fillId="0" borderId="0" xfId="0" applyFont="1" applyBorder="1" applyAlignment="1" applyProtection="1">
      <alignment vertical="top" wrapText="1"/>
      <protection locked="0"/>
    </xf>
    <xf numFmtId="0" fontId="52" fillId="0" borderId="37" xfId="0" applyFont="1" applyBorder="1" applyAlignment="1" applyProtection="1">
      <alignment vertical="top" wrapText="1"/>
      <protection locked="0"/>
    </xf>
    <xf numFmtId="0" fontId="52" fillId="0" borderId="23" xfId="0" applyFont="1" applyBorder="1" applyAlignment="1" applyProtection="1">
      <alignment vertical="top" wrapText="1"/>
      <protection locked="0"/>
    </xf>
    <xf numFmtId="0" fontId="52" fillId="0" borderId="24" xfId="0" applyFont="1" applyBorder="1" applyAlignment="1" applyProtection="1">
      <alignment vertical="top" wrapText="1"/>
      <protection locked="0"/>
    </xf>
    <xf numFmtId="0" fontId="52" fillId="0" borderId="25" xfId="0" applyFont="1" applyBorder="1" applyAlignment="1" applyProtection="1">
      <alignment vertical="top" wrapText="1"/>
      <protection locked="0"/>
    </xf>
    <xf numFmtId="179" fontId="21" fillId="0" borderId="26" xfId="0" applyNumberFormat="1" applyFont="1" applyBorder="1" applyAlignment="1" applyProtection="1">
      <alignment vertical="center"/>
      <protection hidden="1"/>
    </xf>
    <xf numFmtId="179" fontId="21" fillId="0" borderId="27" xfId="0" applyNumberFormat="1" applyFont="1" applyBorder="1" applyAlignment="1" applyProtection="1">
      <alignment vertical="center"/>
      <protection hidden="1"/>
    </xf>
    <xf numFmtId="179" fontId="21" fillId="0" borderId="28" xfId="0" applyNumberFormat="1" applyFont="1" applyBorder="1" applyAlignment="1" applyProtection="1">
      <alignment vertical="center"/>
      <protection hidden="1"/>
    </xf>
    <xf numFmtId="179" fontId="21" fillId="0" borderId="22" xfId="0" applyNumberFormat="1" applyFont="1" applyBorder="1" applyAlignment="1" applyProtection="1">
      <alignment vertical="center"/>
      <protection hidden="1"/>
    </xf>
    <xf numFmtId="179" fontId="21" fillId="0" borderId="0" xfId="0" applyNumberFormat="1" applyFont="1" applyBorder="1" applyAlignment="1" applyProtection="1">
      <alignment vertical="center"/>
      <protection hidden="1"/>
    </xf>
    <xf numFmtId="179" fontId="21" fillId="0" borderId="37" xfId="0" applyNumberFormat="1" applyFont="1" applyBorder="1" applyAlignment="1" applyProtection="1">
      <alignment vertical="center"/>
      <protection hidden="1"/>
    </xf>
    <xf numFmtId="179" fontId="21" fillId="0" borderId="23" xfId="0" applyNumberFormat="1" applyFont="1" applyBorder="1" applyAlignment="1" applyProtection="1">
      <alignment vertical="center"/>
      <protection hidden="1"/>
    </xf>
    <xf numFmtId="179" fontId="21" fillId="0" borderId="24" xfId="0" applyNumberFormat="1" applyFont="1" applyBorder="1" applyAlignment="1" applyProtection="1">
      <alignment vertical="center"/>
      <protection hidden="1"/>
    </xf>
    <xf numFmtId="179" fontId="21" fillId="0" borderId="25" xfId="0" applyNumberFormat="1" applyFont="1" applyBorder="1" applyAlignment="1" applyProtection="1">
      <alignment vertical="center"/>
      <protection hidden="1"/>
    </xf>
    <xf numFmtId="0" fontId="48" fillId="0" borderId="96" xfId="0" applyFont="1" applyBorder="1" applyAlignment="1" applyProtection="1">
      <alignment horizontal="center" vertical="center"/>
      <protection hidden="1"/>
    </xf>
    <xf numFmtId="0" fontId="48" fillId="0" borderId="97" xfId="0" applyFont="1" applyBorder="1" applyAlignment="1" applyProtection="1">
      <alignment horizontal="center" vertical="center"/>
      <protection hidden="1"/>
    </xf>
    <xf numFmtId="0" fontId="48" fillId="0" borderId="98" xfId="0" applyFont="1" applyBorder="1" applyAlignment="1" applyProtection="1">
      <alignment horizontal="center" vertical="center"/>
      <protection hidden="1"/>
    </xf>
    <xf numFmtId="0" fontId="48" fillId="0" borderId="99" xfId="0" applyFont="1" applyBorder="1" applyAlignment="1" applyProtection="1">
      <alignment horizontal="center" vertical="center"/>
      <protection hidden="1"/>
    </xf>
    <xf numFmtId="0" fontId="48" fillId="0" borderId="100" xfId="0" applyFont="1" applyBorder="1" applyAlignment="1" applyProtection="1">
      <alignment horizontal="center" vertical="center"/>
      <protection hidden="1"/>
    </xf>
    <xf numFmtId="0" fontId="48" fillId="0" borderId="101" xfId="0" applyFont="1" applyBorder="1" applyAlignment="1" applyProtection="1">
      <alignment horizontal="center" vertical="center"/>
      <protection hidden="1"/>
    </xf>
    <xf numFmtId="0" fontId="48" fillId="0" borderId="93" xfId="0" applyFont="1" applyBorder="1" applyAlignment="1" applyProtection="1">
      <alignment horizontal="center" vertical="center"/>
      <protection hidden="1"/>
    </xf>
    <xf numFmtId="0" fontId="48" fillId="0" borderId="94" xfId="0" applyFont="1" applyBorder="1" applyAlignment="1" applyProtection="1">
      <alignment horizontal="center" vertical="center"/>
      <protection hidden="1"/>
    </xf>
    <xf numFmtId="0" fontId="48" fillId="0" borderId="95" xfId="0" applyFont="1" applyBorder="1" applyAlignment="1" applyProtection="1">
      <alignment horizontal="center" vertical="center"/>
      <protection hidden="1"/>
    </xf>
    <xf numFmtId="0" fontId="55" fillId="0" borderId="22" xfId="0" applyFont="1" applyBorder="1" applyAlignment="1" applyProtection="1">
      <alignment horizontal="center" vertical="center"/>
      <protection hidden="1"/>
    </xf>
    <xf numFmtId="0" fontId="55" fillId="0" borderId="37" xfId="0" applyFont="1" applyBorder="1" applyAlignment="1" applyProtection="1">
      <alignment horizontal="center" vertical="center"/>
      <protection hidden="1"/>
    </xf>
    <xf numFmtId="0" fontId="55" fillId="0" borderId="23" xfId="0" applyFont="1" applyBorder="1" applyAlignment="1" applyProtection="1">
      <alignment horizontal="center" vertical="center"/>
      <protection hidden="1"/>
    </xf>
    <xf numFmtId="0" fontId="55" fillId="0" borderId="24" xfId="0" applyFont="1" applyBorder="1" applyAlignment="1" applyProtection="1">
      <alignment horizontal="center" vertical="center"/>
      <protection hidden="1"/>
    </xf>
    <xf numFmtId="0" fontId="55" fillId="0" borderId="25" xfId="0" applyFont="1" applyBorder="1" applyAlignment="1" applyProtection="1">
      <alignment horizontal="center" vertical="center"/>
      <protection hidden="1"/>
    </xf>
    <xf numFmtId="0" fontId="55" fillId="0" borderId="26" xfId="0" applyFont="1" applyBorder="1" applyAlignment="1" applyProtection="1">
      <alignment horizontal="center" vertical="center"/>
      <protection hidden="1"/>
    </xf>
    <xf numFmtId="0" fontId="55" fillId="0" borderId="27" xfId="0" applyFont="1" applyBorder="1" applyAlignment="1" applyProtection="1">
      <alignment horizontal="center" vertical="center"/>
      <protection hidden="1"/>
    </xf>
    <xf numFmtId="0" fontId="55" fillId="0" borderId="28" xfId="0" applyFont="1" applyBorder="1" applyAlignment="1" applyProtection="1">
      <alignment horizontal="center" vertical="center"/>
      <protection hidden="1"/>
    </xf>
    <xf numFmtId="0" fontId="48" fillId="0" borderId="108" xfId="0" applyFont="1" applyBorder="1" applyAlignment="1" applyProtection="1">
      <alignment horizontal="center" vertical="center"/>
      <protection hidden="1"/>
    </xf>
    <xf numFmtId="0" fontId="48" fillId="0" borderId="109" xfId="0" applyFont="1" applyBorder="1" applyAlignment="1" applyProtection="1">
      <alignment horizontal="center" vertical="center"/>
      <protection hidden="1"/>
    </xf>
    <xf numFmtId="0" fontId="48" fillId="0" borderId="110" xfId="0" applyFont="1" applyBorder="1" applyAlignment="1" applyProtection="1">
      <alignment horizontal="center" vertical="center"/>
      <protection hidden="1"/>
    </xf>
    <xf numFmtId="49" fontId="52" fillId="0" borderId="26" xfId="0" applyNumberFormat="1" applyFont="1" applyBorder="1" applyAlignment="1" applyProtection="1">
      <alignment vertical="center"/>
      <protection hidden="1"/>
    </xf>
    <xf numFmtId="49" fontId="52" fillId="0" borderId="27" xfId="0" applyNumberFormat="1" applyFont="1" applyBorder="1" applyAlignment="1" applyProtection="1">
      <alignment vertical="center"/>
      <protection hidden="1"/>
    </xf>
    <xf numFmtId="49" fontId="52" fillId="0" borderId="28" xfId="0" applyNumberFormat="1" applyFont="1" applyBorder="1" applyAlignment="1" applyProtection="1">
      <alignment vertical="center"/>
      <protection hidden="1"/>
    </xf>
    <xf numFmtId="49" fontId="52" fillId="0" borderId="22" xfId="0" applyNumberFormat="1" applyFont="1" applyBorder="1" applyAlignment="1" applyProtection="1">
      <alignment vertical="center"/>
      <protection hidden="1"/>
    </xf>
    <xf numFmtId="49" fontId="52" fillId="0" borderId="0" xfId="0" applyNumberFormat="1" applyFont="1" applyBorder="1" applyAlignment="1" applyProtection="1">
      <alignment vertical="center"/>
      <protection hidden="1"/>
    </xf>
    <xf numFmtId="49" fontId="52" fillId="0" borderId="37" xfId="0" applyNumberFormat="1" applyFont="1" applyBorder="1" applyAlignment="1" applyProtection="1">
      <alignment vertical="center"/>
      <protection hidden="1"/>
    </xf>
    <xf numFmtId="49" fontId="52" fillId="0" borderId="23" xfId="0" applyNumberFormat="1" applyFont="1" applyBorder="1" applyAlignment="1" applyProtection="1">
      <alignment vertical="center"/>
      <protection hidden="1"/>
    </xf>
    <xf numFmtId="49" fontId="52" fillId="0" borderId="24" xfId="0" applyNumberFormat="1" applyFont="1" applyBorder="1" applyAlignment="1" applyProtection="1">
      <alignment vertical="center"/>
      <protection hidden="1"/>
    </xf>
    <xf numFmtId="49" fontId="52" fillId="0" borderId="25" xfId="0" applyNumberFormat="1" applyFont="1" applyBorder="1" applyAlignment="1" applyProtection="1">
      <alignment vertical="center"/>
      <protection hidden="1"/>
    </xf>
    <xf numFmtId="0" fontId="50" fillId="0" borderId="0" xfId="0" applyFont="1" applyBorder="1" applyAlignment="1" applyProtection="1">
      <alignment vertical="center"/>
      <protection hidden="1"/>
    </xf>
    <xf numFmtId="179" fontId="56" fillId="0" borderId="26" xfId="0" applyNumberFormat="1" applyFont="1" applyBorder="1" applyAlignment="1" applyProtection="1">
      <alignment vertical="center"/>
      <protection hidden="1"/>
    </xf>
    <xf numFmtId="179" fontId="56" fillId="0" borderId="27" xfId="0" applyNumberFormat="1" applyFont="1" applyBorder="1" applyAlignment="1" applyProtection="1">
      <alignment vertical="center"/>
      <protection hidden="1"/>
    </xf>
    <xf numFmtId="179" fontId="56" fillId="0" borderId="28" xfId="0" applyNumberFormat="1" applyFont="1" applyBorder="1" applyAlignment="1" applyProtection="1">
      <alignment vertical="center"/>
      <protection hidden="1"/>
    </xf>
    <xf numFmtId="179" fontId="56" fillId="0" borderId="22" xfId="0" applyNumberFormat="1" applyFont="1" applyBorder="1" applyAlignment="1" applyProtection="1">
      <alignment vertical="center"/>
      <protection hidden="1"/>
    </xf>
    <xf numFmtId="179" fontId="56" fillId="0" borderId="0" xfId="0" applyNumberFormat="1" applyFont="1" applyBorder="1" applyAlignment="1" applyProtection="1">
      <alignment vertical="center"/>
      <protection hidden="1"/>
    </xf>
    <xf numFmtId="179" fontId="56" fillId="0" borderId="37" xfId="0" applyNumberFormat="1" applyFont="1" applyBorder="1" applyAlignment="1" applyProtection="1">
      <alignment vertical="center"/>
      <protection hidden="1"/>
    </xf>
    <xf numFmtId="179" fontId="56" fillId="0" borderId="23" xfId="0" applyNumberFormat="1" applyFont="1" applyBorder="1" applyAlignment="1" applyProtection="1">
      <alignment vertical="center"/>
      <protection hidden="1"/>
    </xf>
    <xf numFmtId="179" fontId="56" fillId="0" borderId="24" xfId="0" applyNumberFormat="1" applyFont="1" applyBorder="1" applyAlignment="1" applyProtection="1">
      <alignment vertical="center"/>
      <protection hidden="1"/>
    </xf>
    <xf numFmtId="179" fontId="56" fillId="0" borderId="25" xfId="0" applyNumberFormat="1" applyFont="1" applyBorder="1" applyAlignment="1" applyProtection="1">
      <alignment vertical="center"/>
      <protection hidden="1"/>
    </xf>
    <xf numFmtId="38" fontId="52" fillId="0" borderId="26" xfId="2" applyFont="1" applyFill="1" applyBorder="1" applyAlignment="1" applyProtection="1">
      <alignment vertical="center"/>
      <protection hidden="1"/>
    </xf>
    <xf numFmtId="38" fontId="52" fillId="0" borderId="27" xfId="2" applyFont="1" applyFill="1" applyBorder="1" applyAlignment="1" applyProtection="1">
      <alignment vertical="center"/>
      <protection hidden="1"/>
    </xf>
    <xf numFmtId="38" fontId="52" fillId="0" borderId="28" xfId="2" applyFont="1" applyFill="1" applyBorder="1" applyAlignment="1" applyProtection="1">
      <alignment vertical="center"/>
      <protection hidden="1"/>
    </xf>
    <xf numFmtId="38" fontId="52" fillId="0" borderId="22" xfId="2" applyFont="1" applyFill="1" applyBorder="1" applyAlignment="1" applyProtection="1">
      <alignment vertical="center"/>
      <protection hidden="1"/>
    </xf>
    <xf numFmtId="38" fontId="52" fillId="0" borderId="0" xfId="2" applyFont="1" applyFill="1" applyBorder="1" applyAlignment="1" applyProtection="1">
      <alignment vertical="center"/>
      <protection hidden="1"/>
    </xf>
    <xf numFmtId="38" fontId="52" fillId="0" borderId="37" xfId="2" applyFont="1" applyFill="1" applyBorder="1" applyAlignment="1" applyProtection="1">
      <alignment vertical="center"/>
      <protection hidden="1"/>
    </xf>
    <xf numFmtId="38" fontId="52" fillId="0" borderId="23" xfId="2" applyFont="1" applyFill="1" applyBorder="1" applyAlignment="1" applyProtection="1">
      <alignment vertical="center"/>
      <protection hidden="1"/>
    </xf>
    <xf numFmtId="38" fontId="52" fillId="0" borderId="24" xfId="2" applyFont="1" applyFill="1" applyBorder="1" applyAlignment="1" applyProtection="1">
      <alignment vertical="center"/>
      <protection hidden="1"/>
    </xf>
    <xf numFmtId="38" fontId="52" fillId="0" borderId="25" xfId="2" applyFont="1" applyFill="1" applyBorder="1" applyAlignment="1" applyProtection="1">
      <alignment vertical="center"/>
      <protection hidden="1"/>
    </xf>
    <xf numFmtId="189" fontId="21" fillId="0" borderId="26" xfId="0" applyNumberFormat="1" applyFont="1" applyBorder="1" applyAlignment="1" applyProtection="1">
      <alignment horizontal="center" vertical="center"/>
      <protection hidden="1"/>
    </xf>
    <xf numFmtId="189" fontId="21" fillId="0" borderId="28" xfId="0" applyNumberFormat="1" applyFont="1" applyBorder="1" applyAlignment="1" applyProtection="1">
      <alignment horizontal="center" vertical="center"/>
      <protection hidden="1"/>
    </xf>
    <xf numFmtId="189" fontId="21" fillId="0" borderId="22" xfId="0" applyNumberFormat="1" applyFont="1" applyBorder="1" applyAlignment="1" applyProtection="1">
      <alignment horizontal="center" vertical="center"/>
      <protection hidden="1"/>
    </xf>
    <xf numFmtId="189" fontId="21" fillId="0" borderId="37" xfId="0" applyNumberFormat="1" applyFont="1" applyBorder="1" applyAlignment="1" applyProtection="1">
      <alignment horizontal="center" vertical="center"/>
      <protection hidden="1"/>
    </xf>
    <xf numFmtId="189" fontId="21" fillId="0" borderId="23" xfId="0" applyNumberFormat="1" applyFont="1" applyBorder="1" applyAlignment="1" applyProtection="1">
      <alignment horizontal="center" vertical="center"/>
      <protection hidden="1"/>
    </xf>
    <xf numFmtId="189" fontId="21" fillId="0" borderId="25" xfId="0" applyNumberFormat="1"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24" xfId="0" applyFont="1" applyBorder="1" applyAlignment="1" applyProtection="1">
      <alignment horizontal="center" vertical="center"/>
      <protection hidden="1"/>
    </xf>
    <xf numFmtId="179" fontId="21" fillId="0" borderId="29" xfId="0" applyNumberFormat="1" applyFont="1" applyBorder="1" applyAlignment="1" applyProtection="1">
      <alignment horizontal="center" vertical="center"/>
      <protection hidden="1"/>
    </xf>
    <xf numFmtId="179" fontId="21" fillId="0" borderId="31" xfId="0" applyNumberFormat="1" applyFont="1" applyBorder="1" applyAlignment="1" applyProtection="1">
      <alignment horizontal="center" vertical="center"/>
      <protection hidden="1"/>
    </xf>
    <xf numFmtId="179" fontId="21" fillId="0" borderId="30" xfId="0" applyNumberFormat="1" applyFont="1" applyBorder="1" applyAlignment="1" applyProtection="1">
      <alignment horizontal="center" vertical="center"/>
      <protection hidden="1"/>
    </xf>
    <xf numFmtId="179" fontId="21" fillId="0" borderId="26" xfId="0" applyNumberFormat="1" applyFont="1" applyBorder="1" applyAlignment="1" applyProtection="1">
      <alignment vertical="center" shrinkToFit="1"/>
      <protection hidden="1"/>
    </xf>
    <xf numFmtId="179" fontId="21" fillId="0" borderId="27" xfId="0" applyNumberFormat="1" applyFont="1" applyBorder="1" applyAlignment="1" applyProtection="1">
      <alignment vertical="center" shrinkToFit="1"/>
      <protection hidden="1"/>
    </xf>
    <xf numFmtId="179" fontId="21" fillId="0" borderId="28" xfId="0" applyNumberFormat="1" applyFont="1" applyBorder="1" applyAlignment="1" applyProtection="1">
      <alignment vertical="center" shrinkToFit="1"/>
      <protection hidden="1"/>
    </xf>
    <xf numFmtId="179" fontId="21" fillId="0" borderId="22" xfId="0" applyNumberFormat="1" applyFont="1" applyBorder="1" applyAlignment="1" applyProtection="1">
      <alignment vertical="center" shrinkToFit="1"/>
      <protection hidden="1"/>
    </xf>
    <xf numFmtId="179" fontId="21" fillId="0" borderId="0" xfId="0" applyNumberFormat="1" applyFont="1" applyBorder="1" applyAlignment="1" applyProtection="1">
      <alignment vertical="center" shrinkToFit="1"/>
      <protection hidden="1"/>
    </xf>
    <xf numFmtId="179" fontId="21" fillId="0" borderId="37" xfId="0" applyNumberFormat="1" applyFont="1" applyBorder="1" applyAlignment="1" applyProtection="1">
      <alignment vertical="center" shrinkToFit="1"/>
      <protection hidden="1"/>
    </xf>
    <xf numFmtId="179" fontId="21" fillId="0" borderId="23" xfId="0" applyNumberFormat="1" applyFont="1" applyBorder="1" applyAlignment="1" applyProtection="1">
      <alignment vertical="center" shrinkToFit="1"/>
      <protection hidden="1"/>
    </xf>
    <xf numFmtId="179" fontId="21" fillId="0" borderId="24" xfId="0" applyNumberFormat="1" applyFont="1" applyBorder="1" applyAlignment="1" applyProtection="1">
      <alignment vertical="center" shrinkToFit="1"/>
      <protection hidden="1"/>
    </xf>
    <xf numFmtId="179" fontId="21" fillId="0" borderId="25" xfId="0" applyNumberFormat="1" applyFont="1" applyBorder="1" applyAlignment="1" applyProtection="1">
      <alignment vertical="center" shrinkToFit="1"/>
      <protection hidden="1"/>
    </xf>
    <xf numFmtId="0" fontId="25" fillId="0" borderId="26" xfId="0" applyFont="1" applyBorder="1" applyAlignment="1" applyProtection="1">
      <alignment horizontal="center" vertical="center"/>
      <protection hidden="1"/>
    </xf>
    <xf numFmtId="0" fontId="25" fillId="0" borderId="28" xfId="0" applyFont="1" applyBorder="1" applyAlignment="1" applyProtection="1">
      <alignment horizontal="center" vertical="center"/>
      <protection hidden="1"/>
    </xf>
    <xf numFmtId="0" fontId="25" fillId="0" borderId="22" xfId="0" applyFont="1" applyBorder="1" applyAlignment="1" applyProtection="1">
      <alignment horizontal="center" vertical="center"/>
      <protection hidden="1"/>
    </xf>
    <xf numFmtId="0" fontId="25" fillId="0" borderId="37" xfId="0" applyFont="1" applyBorder="1" applyAlignment="1" applyProtection="1">
      <alignment horizontal="center" vertical="center"/>
      <protection hidden="1"/>
    </xf>
    <xf numFmtId="0" fontId="25" fillId="0" borderId="23" xfId="0" applyFont="1" applyBorder="1" applyAlignment="1" applyProtection="1">
      <alignment horizontal="center" vertical="center"/>
      <protection hidden="1"/>
    </xf>
    <xf numFmtId="0" fontId="25" fillId="0" borderId="25" xfId="0" applyFont="1" applyBorder="1" applyAlignment="1" applyProtection="1">
      <alignment horizontal="center" vertical="center"/>
      <protection hidden="1"/>
    </xf>
    <xf numFmtId="181" fontId="21" fillId="0" borderId="26" xfId="0" applyNumberFormat="1" applyFont="1" applyBorder="1" applyAlignment="1" applyProtection="1">
      <alignment vertical="center" shrinkToFit="1"/>
      <protection hidden="1"/>
    </xf>
    <xf numFmtId="181" fontId="21" fillId="0" borderId="28" xfId="0" applyNumberFormat="1" applyFont="1" applyBorder="1" applyAlignment="1" applyProtection="1">
      <alignment vertical="center" shrinkToFit="1"/>
      <protection hidden="1"/>
    </xf>
    <xf numFmtId="181" fontId="21" fillId="0" borderId="22" xfId="0" applyNumberFormat="1" applyFont="1" applyBorder="1" applyAlignment="1" applyProtection="1">
      <alignment vertical="center" shrinkToFit="1"/>
      <protection hidden="1"/>
    </xf>
    <xf numFmtId="181" fontId="21" fillId="0" borderId="37" xfId="0" applyNumberFormat="1" applyFont="1" applyBorder="1" applyAlignment="1" applyProtection="1">
      <alignment vertical="center" shrinkToFit="1"/>
      <protection hidden="1"/>
    </xf>
    <xf numFmtId="181" fontId="21" fillId="0" borderId="23" xfId="0" applyNumberFormat="1" applyFont="1" applyBorder="1" applyAlignment="1" applyProtection="1">
      <alignment vertical="center" shrinkToFit="1"/>
      <protection hidden="1"/>
    </xf>
    <xf numFmtId="181" fontId="21" fillId="0" borderId="25" xfId="0" applyNumberFormat="1" applyFont="1" applyBorder="1" applyAlignment="1" applyProtection="1">
      <alignment vertical="center" shrinkToFit="1"/>
      <protection hidden="1"/>
    </xf>
    <xf numFmtId="179" fontId="56" fillId="0" borderId="26" xfId="0" applyNumberFormat="1" applyFont="1" applyBorder="1" applyAlignment="1" applyProtection="1">
      <alignment vertical="center" shrinkToFit="1"/>
      <protection hidden="1"/>
    </xf>
    <xf numFmtId="179" fontId="56" fillId="0" borderId="27" xfId="0" applyNumberFormat="1" applyFont="1" applyBorder="1" applyAlignment="1" applyProtection="1">
      <alignment vertical="center" shrinkToFit="1"/>
      <protection hidden="1"/>
    </xf>
    <xf numFmtId="179" fontId="56" fillId="0" borderId="28" xfId="0" applyNumberFormat="1" applyFont="1" applyBorder="1" applyAlignment="1" applyProtection="1">
      <alignment vertical="center" shrinkToFit="1"/>
      <protection hidden="1"/>
    </xf>
    <xf numFmtId="179" fontId="56" fillId="0" borderId="22" xfId="0" applyNumberFormat="1" applyFont="1" applyBorder="1" applyAlignment="1" applyProtection="1">
      <alignment vertical="center" shrinkToFit="1"/>
      <protection hidden="1"/>
    </xf>
    <xf numFmtId="179" fontId="56" fillId="0" borderId="0" xfId="0" applyNumberFormat="1" applyFont="1" applyBorder="1" applyAlignment="1" applyProtection="1">
      <alignment vertical="center" shrinkToFit="1"/>
      <protection hidden="1"/>
    </xf>
    <xf numFmtId="179" fontId="56" fillId="0" borderId="37" xfId="0" applyNumberFormat="1" applyFont="1" applyBorder="1" applyAlignment="1" applyProtection="1">
      <alignment vertical="center" shrinkToFit="1"/>
      <protection hidden="1"/>
    </xf>
    <xf numFmtId="179" fontId="56" fillId="0" borderId="23" xfId="0" applyNumberFormat="1" applyFont="1" applyBorder="1" applyAlignment="1" applyProtection="1">
      <alignment vertical="center" shrinkToFit="1"/>
      <protection hidden="1"/>
    </xf>
    <xf numFmtId="179" fontId="56" fillId="0" borderId="24" xfId="0" applyNumberFormat="1" applyFont="1" applyBorder="1" applyAlignment="1" applyProtection="1">
      <alignment vertical="center" shrinkToFit="1"/>
      <protection hidden="1"/>
    </xf>
    <xf numFmtId="179" fontId="56" fillId="0" borderId="25" xfId="0" applyNumberFormat="1" applyFont="1" applyBorder="1" applyAlignment="1" applyProtection="1">
      <alignment vertical="center" shrinkToFit="1"/>
      <protection hidden="1"/>
    </xf>
    <xf numFmtId="0" fontId="21" fillId="0" borderId="26" xfId="0" applyFont="1" applyBorder="1" applyAlignment="1" applyProtection="1">
      <alignment horizontal="center" vertical="center" shrinkToFit="1"/>
      <protection hidden="1"/>
    </xf>
    <xf numFmtId="0" fontId="21" fillId="0" borderId="27" xfId="0" applyFont="1" applyBorder="1" applyAlignment="1" applyProtection="1">
      <alignment horizontal="center" vertical="center" shrinkToFit="1"/>
      <protection hidden="1"/>
    </xf>
    <xf numFmtId="0" fontId="21" fillId="0" borderId="22" xfId="0" applyFont="1" applyBorder="1" applyAlignment="1" applyProtection="1">
      <alignment horizontal="center" vertical="center" shrinkToFit="1"/>
      <protection hidden="1"/>
    </xf>
    <xf numFmtId="0" fontId="21" fillId="0" borderId="0" xfId="0" applyFont="1" applyBorder="1" applyAlignment="1" applyProtection="1">
      <alignment horizontal="center" vertical="center" shrinkToFit="1"/>
      <protection hidden="1"/>
    </xf>
    <xf numFmtId="0" fontId="21" fillId="0" borderId="23" xfId="0" applyFont="1" applyBorder="1" applyAlignment="1" applyProtection="1">
      <alignment horizontal="center" vertical="center" shrinkToFit="1"/>
      <protection hidden="1"/>
    </xf>
    <xf numFmtId="0" fontId="21" fillId="0" borderId="24" xfId="0" applyFont="1" applyBorder="1" applyAlignment="1" applyProtection="1">
      <alignment horizontal="center" vertical="center" shrinkToFit="1"/>
      <protection hidden="1"/>
    </xf>
    <xf numFmtId="179" fontId="21" fillId="0" borderId="26" xfId="0" applyNumberFormat="1" applyFont="1" applyBorder="1" applyAlignment="1" applyProtection="1">
      <alignment horizontal="center" vertical="center"/>
      <protection hidden="1"/>
    </xf>
    <xf numFmtId="179" fontId="21" fillId="0" borderId="27" xfId="0" applyNumberFormat="1" applyFont="1" applyBorder="1" applyAlignment="1" applyProtection="1">
      <alignment horizontal="center" vertical="center"/>
      <protection hidden="1"/>
    </xf>
    <xf numFmtId="179" fontId="21" fillId="0" borderId="28" xfId="0" applyNumberFormat="1" applyFont="1" applyBorder="1" applyAlignment="1" applyProtection="1">
      <alignment horizontal="center" vertical="center"/>
      <protection hidden="1"/>
    </xf>
    <xf numFmtId="179" fontId="21" fillId="0" borderId="22" xfId="0" applyNumberFormat="1" applyFont="1" applyBorder="1" applyAlignment="1" applyProtection="1">
      <alignment horizontal="center" vertical="center"/>
      <protection hidden="1"/>
    </xf>
    <xf numFmtId="179" fontId="21" fillId="0" borderId="0" xfId="0" applyNumberFormat="1" applyFont="1" applyBorder="1" applyAlignment="1" applyProtection="1">
      <alignment horizontal="center" vertical="center"/>
      <protection hidden="1"/>
    </xf>
    <xf numFmtId="179" fontId="21" fillId="0" borderId="37" xfId="0" applyNumberFormat="1" applyFont="1" applyBorder="1" applyAlignment="1" applyProtection="1">
      <alignment horizontal="center" vertical="center"/>
      <protection hidden="1"/>
    </xf>
    <xf numFmtId="179" fontId="21" fillId="0" borderId="23" xfId="0" applyNumberFormat="1" applyFont="1" applyBorder="1" applyAlignment="1" applyProtection="1">
      <alignment horizontal="center" vertical="center"/>
      <protection hidden="1"/>
    </xf>
    <xf numFmtId="179" fontId="21" fillId="0" borderId="24" xfId="0" applyNumberFormat="1" applyFont="1" applyBorder="1" applyAlignment="1" applyProtection="1">
      <alignment horizontal="center" vertical="center"/>
      <protection hidden="1"/>
    </xf>
    <xf numFmtId="179" fontId="21" fillId="0" borderId="25" xfId="0" applyNumberFormat="1" applyFont="1" applyBorder="1" applyAlignment="1" applyProtection="1">
      <alignment horizontal="center" vertical="center"/>
      <protection hidden="1"/>
    </xf>
    <xf numFmtId="0" fontId="70" fillId="15" borderId="26" xfId="0" applyFont="1" applyFill="1" applyBorder="1" applyAlignment="1" applyProtection="1">
      <alignment horizontal="center" vertical="center" shrinkToFit="1"/>
      <protection hidden="1"/>
    </xf>
    <xf numFmtId="0" fontId="70" fillId="15" borderId="22" xfId="0" applyFont="1" applyFill="1" applyBorder="1" applyAlignment="1" applyProtection="1">
      <alignment horizontal="center" vertical="center" shrinkToFit="1"/>
      <protection hidden="1"/>
    </xf>
    <xf numFmtId="0" fontId="70" fillId="15" borderId="23" xfId="0" applyFont="1" applyFill="1" applyBorder="1" applyAlignment="1" applyProtection="1">
      <alignment horizontal="center" vertical="center" shrinkToFit="1"/>
      <protection hidden="1"/>
    </xf>
    <xf numFmtId="179" fontId="70" fillId="15" borderId="33" xfId="0" applyNumberFormat="1" applyFont="1" applyFill="1" applyBorder="1" applyAlignment="1" applyProtection="1">
      <alignment horizontal="center" vertical="center" shrinkToFit="1"/>
      <protection hidden="1"/>
    </xf>
    <xf numFmtId="179" fontId="70" fillId="0" borderId="28" xfId="0" applyNumberFormat="1" applyFont="1" applyFill="1" applyBorder="1" applyAlignment="1" applyProtection="1">
      <alignment horizontal="center" vertical="center"/>
      <protection hidden="1"/>
    </xf>
    <xf numFmtId="179" fontId="70" fillId="0" borderId="37" xfId="0" applyNumberFormat="1" applyFont="1" applyFill="1" applyBorder="1" applyAlignment="1" applyProtection="1">
      <alignment horizontal="center" vertical="center"/>
      <protection hidden="1"/>
    </xf>
    <xf numFmtId="179" fontId="70" fillId="0" borderId="25" xfId="0" applyNumberFormat="1" applyFont="1" applyFill="1" applyBorder="1" applyAlignment="1" applyProtection="1">
      <alignment horizontal="center" vertical="center"/>
      <protection hidden="1"/>
    </xf>
    <xf numFmtId="0" fontId="53" fillId="0" borderId="27" xfId="0" applyFont="1" applyBorder="1" applyAlignment="1" applyProtection="1">
      <alignment horizontal="center" vertical="center"/>
      <protection hidden="1"/>
    </xf>
    <xf numFmtId="0" fontId="53" fillId="0" borderId="0" xfId="0" applyFont="1" applyAlignment="1" applyProtection="1">
      <alignment horizontal="center" vertical="center"/>
      <protection hidden="1"/>
    </xf>
    <xf numFmtId="0" fontId="53" fillId="0" borderId="24" xfId="0" applyFont="1" applyBorder="1" applyAlignment="1" applyProtection="1">
      <alignment horizontal="center" vertical="center"/>
      <protection hidden="1"/>
    </xf>
    <xf numFmtId="180" fontId="21" fillId="0" borderId="22" xfId="2" applyNumberFormat="1" applyFont="1" applyFill="1" applyBorder="1" applyAlignment="1" applyProtection="1">
      <alignment vertical="center" shrinkToFit="1"/>
      <protection hidden="1"/>
    </xf>
    <xf numFmtId="180" fontId="21" fillId="0" borderId="0" xfId="2" applyNumberFormat="1" applyFont="1" applyFill="1" applyBorder="1" applyAlignment="1" applyProtection="1">
      <alignment vertical="center" shrinkToFit="1"/>
      <protection hidden="1"/>
    </xf>
    <xf numFmtId="180" fontId="21" fillId="0" borderId="23" xfId="2" applyNumberFormat="1" applyFont="1" applyFill="1" applyBorder="1" applyAlignment="1" applyProtection="1">
      <alignment vertical="center" shrinkToFit="1"/>
      <protection hidden="1"/>
    </xf>
    <xf numFmtId="180" fontId="21" fillId="0" borderId="24" xfId="2" applyNumberFormat="1" applyFont="1" applyFill="1" applyBorder="1" applyAlignment="1" applyProtection="1">
      <alignment vertical="center" shrinkToFit="1"/>
      <protection hidden="1"/>
    </xf>
    <xf numFmtId="179" fontId="21" fillId="0" borderId="26" xfId="0" applyNumberFormat="1" applyFont="1" applyBorder="1" applyAlignment="1" applyProtection="1">
      <alignment vertical="center"/>
      <protection locked="0" hidden="1"/>
    </xf>
    <xf numFmtId="179" fontId="21" fillId="0" borderId="28" xfId="0" applyNumberFormat="1" applyFont="1" applyBorder="1" applyAlignment="1" applyProtection="1">
      <alignment vertical="center"/>
      <protection locked="0" hidden="1"/>
    </xf>
    <xf numFmtId="179" fontId="21" fillId="0" borderId="22" xfId="0" applyNumberFormat="1" applyFont="1" applyBorder="1" applyAlignment="1" applyProtection="1">
      <alignment vertical="center"/>
      <protection locked="0" hidden="1"/>
    </xf>
    <xf numFmtId="179" fontId="21" fillId="0" borderId="37" xfId="0" applyNumberFormat="1" applyFont="1" applyBorder="1" applyAlignment="1" applyProtection="1">
      <alignment vertical="center"/>
      <protection locked="0" hidden="1"/>
    </xf>
    <xf numFmtId="179" fontId="21" fillId="0" borderId="23" xfId="0" applyNumberFormat="1" applyFont="1" applyBorder="1" applyAlignment="1" applyProtection="1">
      <alignment vertical="center"/>
      <protection locked="0" hidden="1"/>
    </xf>
    <xf numFmtId="179" fontId="21" fillId="0" borderId="25" xfId="0" applyNumberFormat="1" applyFont="1" applyBorder="1" applyAlignment="1" applyProtection="1">
      <alignment vertical="center"/>
      <protection locked="0" hidden="1"/>
    </xf>
    <xf numFmtId="179" fontId="21" fillId="0" borderId="27" xfId="0" applyNumberFormat="1" applyFont="1" applyBorder="1" applyAlignment="1" applyProtection="1">
      <alignment vertical="center"/>
      <protection locked="0" hidden="1"/>
    </xf>
    <xf numFmtId="179" fontId="21" fillId="0" borderId="0" xfId="0" applyNumberFormat="1" applyFont="1" applyBorder="1" applyAlignment="1" applyProtection="1">
      <alignment vertical="center"/>
      <protection locked="0" hidden="1"/>
    </xf>
    <xf numFmtId="179" fontId="21" fillId="0" borderId="24" xfId="0" applyNumberFormat="1" applyFont="1" applyBorder="1" applyAlignment="1" applyProtection="1">
      <alignment vertical="center"/>
      <protection locked="0" hidden="1"/>
    </xf>
    <xf numFmtId="0" fontId="48" fillId="0" borderId="31" xfId="0" applyFont="1" applyBorder="1" applyAlignment="1" applyProtection="1">
      <alignment horizontal="center" vertical="center" textRotation="255"/>
      <protection hidden="1"/>
    </xf>
    <xf numFmtId="0" fontId="21" fillId="0" borderId="29"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179" fontId="21" fillId="0" borderId="26" xfId="0" applyNumberFormat="1" applyFont="1" applyFill="1" applyBorder="1" applyAlignment="1" applyProtection="1">
      <alignment vertical="center"/>
      <protection locked="0"/>
    </xf>
    <xf numFmtId="179" fontId="21" fillId="0" borderId="28" xfId="0" applyNumberFormat="1" applyFont="1" applyFill="1" applyBorder="1" applyAlignment="1" applyProtection="1">
      <alignment vertical="center"/>
      <protection locked="0"/>
    </xf>
    <xf numFmtId="179" fontId="21" fillId="0" borderId="23" xfId="0" applyNumberFormat="1" applyFont="1" applyFill="1" applyBorder="1" applyAlignment="1" applyProtection="1">
      <alignment vertical="center"/>
      <protection locked="0"/>
    </xf>
    <xf numFmtId="179" fontId="21" fillId="0" borderId="25" xfId="0" applyNumberFormat="1" applyFont="1" applyFill="1" applyBorder="1" applyAlignment="1" applyProtection="1">
      <alignment vertical="center"/>
      <protection locked="0"/>
    </xf>
    <xf numFmtId="187" fontId="21" fillId="0" borderId="26" xfId="0" applyNumberFormat="1" applyFont="1" applyFill="1" applyBorder="1" applyAlignment="1" applyProtection="1">
      <alignment vertical="center"/>
      <protection locked="0"/>
    </xf>
    <xf numFmtId="187" fontId="21" fillId="0" borderId="27" xfId="0" applyNumberFormat="1" applyFont="1" applyFill="1" applyBorder="1" applyAlignment="1" applyProtection="1">
      <alignment vertical="center"/>
      <protection locked="0"/>
    </xf>
    <xf numFmtId="187" fontId="21" fillId="0" borderId="28" xfId="0" applyNumberFormat="1" applyFont="1" applyFill="1" applyBorder="1" applyAlignment="1" applyProtection="1">
      <alignment vertical="center"/>
      <protection locked="0"/>
    </xf>
    <xf numFmtId="187" fontId="21" fillId="0" borderId="23" xfId="0" applyNumberFormat="1" applyFont="1" applyFill="1" applyBorder="1" applyAlignment="1" applyProtection="1">
      <alignment vertical="center"/>
      <protection locked="0"/>
    </xf>
    <xf numFmtId="187" fontId="21" fillId="0" borderId="24" xfId="0" applyNumberFormat="1" applyFont="1" applyFill="1" applyBorder="1" applyAlignment="1" applyProtection="1">
      <alignment vertical="center"/>
      <protection locked="0"/>
    </xf>
    <xf numFmtId="187" fontId="21" fillId="0" borderId="25" xfId="0" applyNumberFormat="1" applyFont="1" applyFill="1" applyBorder="1" applyAlignment="1" applyProtection="1">
      <alignment vertical="center"/>
      <protection locked="0"/>
    </xf>
    <xf numFmtId="0" fontId="21" fillId="0" borderId="29" xfId="0" applyFont="1" applyFill="1" applyBorder="1" applyAlignment="1" applyProtection="1">
      <alignment vertical="center"/>
      <protection locked="0"/>
    </xf>
    <xf numFmtId="0" fontId="21" fillId="0" borderId="31" xfId="0" applyFont="1" applyFill="1" applyBorder="1" applyAlignment="1" applyProtection="1">
      <alignment vertical="center"/>
      <protection locked="0"/>
    </xf>
    <xf numFmtId="0" fontId="21" fillId="0" borderId="30" xfId="0" applyFont="1" applyFill="1" applyBorder="1" applyAlignment="1" applyProtection="1">
      <alignment vertical="center"/>
      <protection locked="0"/>
    </xf>
    <xf numFmtId="187" fontId="21" fillId="0" borderId="26" xfId="0" applyNumberFormat="1" applyFont="1" applyFill="1" applyBorder="1" applyAlignment="1" applyProtection="1">
      <alignment horizontal="center" vertical="center"/>
      <protection locked="0"/>
    </xf>
    <xf numFmtId="187" fontId="21" fillId="0" borderId="28" xfId="0" applyNumberFormat="1" applyFont="1" applyFill="1" applyBorder="1" applyAlignment="1" applyProtection="1">
      <alignment horizontal="center" vertical="center"/>
      <protection locked="0"/>
    </xf>
    <xf numFmtId="187" fontId="21" fillId="0" borderId="23" xfId="0" applyNumberFormat="1" applyFont="1" applyFill="1" applyBorder="1" applyAlignment="1" applyProtection="1">
      <alignment horizontal="center" vertical="center"/>
      <protection locked="0"/>
    </xf>
    <xf numFmtId="187" fontId="21" fillId="0" borderId="25" xfId="0" applyNumberFormat="1" applyFont="1" applyFill="1" applyBorder="1" applyAlignment="1" applyProtection="1">
      <alignment horizontal="center" vertical="center"/>
      <protection locked="0"/>
    </xf>
    <xf numFmtId="179" fontId="21" fillId="0" borderId="27" xfId="0" applyNumberFormat="1" applyFont="1" applyFill="1" applyBorder="1" applyAlignment="1" applyProtection="1">
      <alignment vertical="center"/>
      <protection locked="0"/>
    </xf>
    <xf numFmtId="179" fontId="21" fillId="0" borderId="24" xfId="0" applyNumberFormat="1" applyFont="1" applyFill="1" applyBorder="1" applyAlignment="1" applyProtection="1">
      <alignment vertical="center"/>
      <protection locked="0"/>
    </xf>
    <xf numFmtId="0" fontId="48" fillId="0" borderId="29" xfId="0" applyFont="1" applyBorder="1" applyAlignment="1" applyProtection="1">
      <alignment horizontal="center" vertical="center"/>
      <protection hidden="1"/>
    </xf>
    <xf numFmtId="0" fontId="48" fillId="0" borderId="31" xfId="0" applyFont="1" applyBorder="1" applyAlignment="1" applyProtection="1">
      <alignment horizontal="center" vertical="center"/>
      <protection hidden="1"/>
    </xf>
    <xf numFmtId="0" fontId="48" fillId="0" borderId="30" xfId="0" applyFont="1" applyBorder="1" applyAlignment="1" applyProtection="1">
      <alignment horizontal="center" vertical="center"/>
      <protection hidden="1"/>
    </xf>
    <xf numFmtId="0" fontId="55" fillId="0" borderId="22" xfId="0" applyFont="1" applyBorder="1" applyAlignment="1" applyProtection="1">
      <alignment horizontal="center" vertical="center" wrapText="1"/>
      <protection hidden="1"/>
    </xf>
    <xf numFmtId="0" fontId="55" fillId="0" borderId="0" xfId="0" applyFont="1" applyBorder="1" applyAlignment="1" applyProtection="1">
      <alignment horizontal="center" vertical="center" wrapText="1"/>
      <protection hidden="1"/>
    </xf>
    <xf numFmtId="0" fontId="55" fillId="0" borderId="37" xfId="0" applyFont="1" applyBorder="1" applyAlignment="1" applyProtection="1">
      <alignment horizontal="center" vertical="center" wrapText="1"/>
      <protection hidden="1"/>
    </xf>
    <xf numFmtId="0" fontId="48" fillId="0" borderId="29" xfId="0" applyFont="1" applyBorder="1" applyAlignment="1" applyProtection="1">
      <alignment vertical="center"/>
      <protection hidden="1"/>
    </xf>
    <xf numFmtId="0" fontId="48" fillId="0" borderId="31" xfId="0" applyFont="1" applyBorder="1" applyAlignment="1" applyProtection="1">
      <alignment vertical="center"/>
      <protection hidden="1"/>
    </xf>
    <xf numFmtId="187" fontId="21" fillId="0" borderId="26" xfId="0" applyNumberFormat="1" applyFont="1" applyBorder="1" applyAlignment="1" applyProtection="1">
      <alignment horizontal="center" vertical="center"/>
      <protection locked="0"/>
    </xf>
    <xf numFmtId="187" fontId="21" fillId="0" borderId="28" xfId="0" applyNumberFormat="1" applyFont="1" applyBorder="1" applyAlignment="1" applyProtection="1">
      <alignment horizontal="center" vertical="center"/>
      <protection locked="0"/>
    </xf>
    <xf numFmtId="187" fontId="21" fillId="0" borderId="22" xfId="0" applyNumberFormat="1" applyFont="1" applyBorder="1" applyAlignment="1" applyProtection="1">
      <alignment horizontal="center" vertical="center"/>
      <protection locked="0"/>
    </xf>
    <xf numFmtId="187" fontId="21" fillId="0" borderId="37" xfId="0" applyNumberFormat="1" applyFont="1" applyBorder="1" applyAlignment="1" applyProtection="1">
      <alignment horizontal="center" vertical="center"/>
      <protection locked="0"/>
    </xf>
    <xf numFmtId="187" fontId="21" fillId="0" borderId="23" xfId="0" applyNumberFormat="1" applyFont="1" applyBorder="1" applyAlignment="1" applyProtection="1">
      <alignment horizontal="center" vertical="center"/>
      <protection locked="0"/>
    </xf>
    <xf numFmtId="187" fontId="21" fillId="0" borderId="25" xfId="0" applyNumberFormat="1" applyFont="1" applyBorder="1" applyAlignment="1" applyProtection="1">
      <alignment horizontal="center" vertical="center"/>
      <protection locked="0"/>
    </xf>
    <xf numFmtId="0" fontId="52" fillId="0" borderId="26" xfId="0" applyFont="1" applyFill="1" applyBorder="1" applyAlignment="1" applyProtection="1">
      <alignment vertical="center"/>
      <protection locked="0"/>
    </xf>
    <xf numFmtId="0" fontId="52" fillId="0" borderId="27" xfId="0" applyFont="1" applyFill="1" applyBorder="1" applyAlignment="1" applyProtection="1">
      <alignment vertical="center"/>
      <protection locked="0"/>
    </xf>
    <xf numFmtId="0" fontId="52" fillId="0" borderId="28" xfId="0" applyFont="1" applyFill="1" applyBorder="1" applyAlignment="1" applyProtection="1">
      <alignment vertical="center"/>
      <protection locked="0"/>
    </xf>
    <xf numFmtId="0" fontId="52" fillId="0" borderId="23" xfId="0" applyFont="1" applyFill="1" applyBorder="1" applyAlignment="1" applyProtection="1">
      <alignment vertical="center"/>
      <protection locked="0"/>
    </xf>
    <xf numFmtId="0" fontId="52" fillId="0" borderId="24" xfId="0" applyFont="1" applyFill="1" applyBorder="1" applyAlignment="1" applyProtection="1">
      <alignment vertical="center"/>
      <protection locked="0"/>
    </xf>
    <xf numFmtId="0" fontId="52" fillId="0" borderId="25" xfId="0" applyFont="1" applyFill="1" applyBorder="1" applyAlignment="1" applyProtection="1">
      <alignment vertical="center"/>
      <protection locked="0"/>
    </xf>
    <xf numFmtId="0" fontId="52" fillId="0" borderId="37" xfId="0" applyFont="1" applyFill="1" applyBorder="1" applyAlignment="1" applyProtection="1">
      <alignment vertical="center"/>
      <protection locked="0"/>
    </xf>
    <xf numFmtId="0" fontId="48" fillId="0" borderId="32" xfId="0" applyFont="1" applyBorder="1" applyAlignment="1" applyProtection="1">
      <alignment vertical="center"/>
      <protection hidden="1"/>
    </xf>
    <xf numFmtId="0" fontId="48" fillId="0" borderId="103" xfId="0" applyFont="1" applyBorder="1" applyAlignment="1" applyProtection="1">
      <alignment vertical="center"/>
      <protection hidden="1"/>
    </xf>
    <xf numFmtId="0" fontId="21" fillId="0" borderId="32" xfId="0" applyFont="1" applyFill="1" applyBorder="1" applyAlignment="1" applyProtection="1">
      <alignment horizontal="center" vertical="center"/>
      <protection locked="0"/>
    </xf>
    <xf numFmtId="0" fontId="21" fillId="0" borderId="103" xfId="0" applyFont="1" applyFill="1" applyBorder="1" applyAlignment="1" applyProtection="1">
      <alignment horizontal="center" vertical="center"/>
      <protection locked="0"/>
    </xf>
    <xf numFmtId="179" fontId="21" fillId="0" borderId="22" xfId="0" applyNumberFormat="1" applyFont="1" applyFill="1" applyBorder="1" applyAlignment="1" applyProtection="1">
      <alignment vertical="center"/>
      <protection locked="0"/>
    </xf>
    <xf numFmtId="179" fontId="21" fillId="0" borderId="0" xfId="0" applyNumberFormat="1" applyFont="1" applyFill="1" applyBorder="1" applyAlignment="1" applyProtection="1">
      <alignment vertical="center"/>
      <protection locked="0"/>
    </xf>
    <xf numFmtId="179" fontId="21" fillId="0" borderId="37" xfId="0" applyNumberFormat="1" applyFont="1" applyFill="1" applyBorder="1" applyAlignment="1" applyProtection="1">
      <alignment vertical="center"/>
      <protection locked="0"/>
    </xf>
    <xf numFmtId="187" fontId="21" fillId="0" borderId="22" xfId="0" applyNumberFormat="1" applyFont="1" applyFill="1" applyBorder="1" applyAlignment="1" applyProtection="1">
      <alignment horizontal="center" vertical="center"/>
      <protection locked="0"/>
    </xf>
    <xf numFmtId="187" fontId="21" fillId="0" borderId="37" xfId="0" applyNumberFormat="1" applyFont="1" applyFill="1" applyBorder="1" applyAlignment="1" applyProtection="1">
      <alignment horizontal="center" vertical="center"/>
      <protection locked="0"/>
    </xf>
    <xf numFmtId="0" fontId="48" fillId="0" borderId="0" xfId="0" applyFont="1" applyAlignment="1" applyProtection="1">
      <alignment vertical="center"/>
      <protection hidden="1"/>
    </xf>
    <xf numFmtId="0" fontId="21" fillId="0" borderId="26"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protection locked="0"/>
    </xf>
    <xf numFmtId="179" fontId="21" fillId="0" borderId="26" xfId="0" applyNumberFormat="1" applyFont="1" applyFill="1" applyBorder="1" applyAlignment="1" applyProtection="1">
      <alignment horizontal="center" vertical="center"/>
      <protection locked="0"/>
    </xf>
    <xf numFmtId="179" fontId="21" fillId="0" borderId="28" xfId="0" applyNumberFormat="1" applyFont="1" applyFill="1" applyBorder="1" applyAlignment="1" applyProtection="1">
      <alignment horizontal="center" vertical="center"/>
      <protection locked="0"/>
    </xf>
    <xf numFmtId="179" fontId="21" fillId="0" borderId="23" xfId="0" applyNumberFormat="1" applyFont="1" applyFill="1" applyBorder="1" applyAlignment="1" applyProtection="1">
      <alignment horizontal="center" vertical="center"/>
      <protection locked="0"/>
    </xf>
    <xf numFmtId="179" fontId="21" fillId="0" borderId="25" xfId="0" applyNumberFormat="1" applyFont="1" applyFill="1" applyBorder="1" applyAlignment="1" applyProtection="1">
      <alignment horizontal="center" vertical="center"/>
      <protection locked="0"/>
    </xf>
    <xf numFmtId="187" fontId="21" fillId="0" borderId="22" xfId="0" applyNumberFormat="1" applyFont="1" applyFill="1" applyBorder="1" applyAlignment="1" applyProtection="1">
      <alignment vertical="center"/>
      <protection locked="0"/>
    </xf>
    <xf numFmtId="187" fontId="21" fillId="0" borderId="0" xfId="0" applyNumberFormat="1" applyFont="1" applyFill="1" applyBorder="1" applyAlignment="1" applyProtection="1">
      <alignment vertical="center"/>
      <protection locked="0"/>
    </xf>
    <xf numFmtId="187" fontId="21" fillId="0" borderId="37" xfId="0" applyNumberFormat="1" applyFont="1" applyFill="1" applyBorder="1" applyAlignment="1" applyProtection="1">
      <alignment vertical="center"/>
      <protection locked="0"/>
    </xf>
    <xf numFmtId="0" fontId="48" fillId="0" borderId="108" xfId="0" applyFont="1" applyBorder="1" applyAlignment="1" applyProtection="1">
      <alignment horizontal="center"/>
      <protection hidden="1"/>
    </xf>
    <xf numFmtId="0" fontId="48" fillId="0" borderId="109" xfId="0" applyFont="1" applyBorder="1" applyAlignment="1" applyProtection="1">
      <alignment horizontal="center"/>
      <protection hidden="1"/>
    </xf>
    <xf numFmtId="0" fontId="48" fillId="0" borderId="110" xfId="0" applyFont="1" applyBorder="1" applyAlignment="1" applyProtection="1">
      <alignment horizontal="center"/>
      <protection hidden="1"/>
    </xf>
    <xf numFmtId="0" fontId="48" fillId="0" borderId="26" xfId="0" applyFont="1" applyBorder="1" applyAlignment="1" applyProtection="1">
      <alignment horizontal="center" vertical="center" textRotation="255"/>
      <protection hidden="1"/>
    </xf>
    <xf numFmtId="0" fontId="48" fillId="0" borderId="28" xfId="0" applyFont="1" applyBorder="1" applyAlignment="1" applyProtection="1">
      <alignment horizontal="center" vertical="center" textRotation="255"/>
      <protection hidden="1"/>
    </xf>
    <xf numFmtId="0" fontId="48" fillId="0" borderId="22" xfId="0" applyFont="1" applyBorder="1" applyAlignment="1" applyProtection="1">
      <alignment horizontal="center" vertical="center" textRotation="255"/>
      <protection hidden="1"/>
    </xf>
    <xf numFmtId="0" fontId="48" fillId="0" borderId="37" xfId="0" applyFont="1" applyBorder="1" applyAlignment="1" applyProtection="1">
      <alignment horizontal="center" vertical="center" textRotation="255"/>
      <protection hidden="1"/>
    </xf>
    <xf numFmtId="0" fontId="48" fillId="0" borderId="23" xfId="0" applyFont="1" applyBorder="1" applyAlignment="1" applyProtection="1">
      <alignment horizontal="center" vertical="center" textRotation="255"/>
      <protection hidden="1"/>
    </xf>
    <xf numFmtId="0" fontId="48" fillId="0" borderId="25" xfId="0" applyFont="1" applyBorder="1" applyAlignment="1" applyProtection="1">
      <alignment horizontal="center" vertical="center" textRotation="255"/>
      <protection hidden="1"/>
    </xf>
    <xf numFmtId="179" fontId="21" fillId="0" borderId="26" xfId="0" applyNumberFormat="1" applyFont="1" applyBorder="1" applyAlignment="1" applyProtection="1">
      <alignment vertical="center"/>
      <protection locked="0"/>
    </xf>
    <xf numFmtId="179" fontId="21" fillId="0" borderId="27" xfId="0" applyNumberFormat="1" applyFont="1" applyBorder="1" applyAlignment="1" applyProtection="1">
      <alignment vertical="center"/>
      <protection locked="0"/>
    </xf>
    <xf numFmtId="179" fontId="21" fillId="0" borderId="28" xfId="0" applyNumberFormat="1" applyFont="1" applyBorder="1" applyAlignment="1" applyProtection="1">
      <alignment vertical="center"/>
      <protection locked="0"/>
    </xf>
    <xf numFmtId="179" fontId="21" fillId="0" borderId="22" xfId="0" applyNumberFormat="1" applyFont="1" applyBorder="1" applyAlignment="1" applyProtection="1">
      <alignment vertical="center"/>
      <protection locked="0"/>
    </xf>
    <xf numFmtId="179" fontId="21" fillId="0" borderId="0" xfId="0" applyNumberFormat="1" applyFont="1" applyBorder="1" applyAlignment="1" applyProtection="1">
      <alignment vertical="center"/>
      <protection locked="0"/>
    </xf>
    <xf numFmtId="179" fontId="21" fillId="0" borderId="37" xfId="0" applyNumberFormat="1" applyFont="1" applyBorder="1" applyAlignment="1" applyProtection="1">
      <alignment vertical="center"/>
      <protection locked="0"/>
    </xf>
    <xf numFmtId="179" fontId="21" fillId="0" borderId="23" xfId="0" applyNumberFormat="1" applyFont="1" applyBorder="1" applyAlignment="1" applyProtection="1">
      <alignment vertical="center"/>
      <protection locked="0"/>
    </xf>
    <xf numFmtId="179" fontId="21" fillId="0" borderId="24" xfId="0" applyNumberFormat="1" applyFont="1" applyBorder="1" applyAlignment="1" applyProtection="1">
      <alignment vertical="center"/>
      <protection locked="0"/>
    </xf>
    <xf numFmtId="179" fontId="21" fillId="0" borderId="25" xfId="0" applyNumberFormat="1" applyFont="1" applyBorder="1" applyAlignment="1" applyProtection="1">
      <alignment vertical="center"/>
      <protection locked="0"/>
    </xf>
    <xf numFmtId="0" fontId="21" fillId="0" borderId="26" xfId="0" applyFont="1" applyBorder="1" applyAlignment="1" applyProtection="1">
      <alignment horizontal="center" vertical="center"/>
      <protection locked="0"/>
    </xf>
    <xf numFmtId="0" fontId="21" fillId="0" borderId="28" xfId="0" applyFont="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21" fillId="0" borderId="37"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43" fillId="0" borderId="0" xfId="0" applyFont="1" applyFill="1" applyAlignment="1" applyProtection="1">
      <alignment horizontal="center" vertical="center"/>
      <protection hidden="1"/>
    </xf>
    <xf numFmtId="0" fontId="53" fillId="0" borderId="26" xfId="0" applyFont="1" applyBorder="1" applyAlignment="1" applyProtection="1">
      <alignment horizontal="center" vertical="center"/>
      <protection hidden="1"/>
    </xf>
    <xf numFmtId="0" fontId="53" fillId="0" borderId="28" xfId="0" applyFont="1" applyBorder="1" applyAlignment="1" applyProtection="1">
      <alignment horizontal="center" vertical="center"/>
      <protection hidden="1"/>
    </xf>
    <xf numFmtId="0" fontId="20" fillId="0" borderId="22" xfId="0" applyFont="1" applyBorder="1" applyAlignment="1" applyProtection="1">
      <alignment horizontal="center" vertical="center"/>
      <protection hidden="1"/>
    </xf>
    <xf numFmtId="0" fontId="21" fillId="0" borderId="29" xfId="0" applyFont="1" applyFill="1" applyBorder="1" applyAlignment="1" applyProtection="1">
      <alignment horizontal="left" vertical="center"/>
      <protection locked="0"/>
    </xf>
    <xf numFmtId="0" fontId="21" fillId="0" borderId="30" xfId="0" applyFont="1" applyFill="1" applyBorder="1" applyAlignment="1" applyProtection="1">
      <alignment horizontal="left" vertical="center"/>
      <protection locked="0"/>
    </xf>
    <xf numFmtId="0" fontId="20" fillId="0" borderId="23" xfId="0" applyFont="1" applyBorder="1" applyAlignment="1" applyProtection="1">
      <alignment horizontal="center" vertical="center"/>
      <protection hidden="1"/>
    </xf>
    <xf numFmtId="0" fontId="20" fillId="0" borderId="25" xfId="0" applyFont="1" applyBorder="1" applyAlignment="1" applyProtection="1">
      <alignment horizontal="center" vertical="center"/>
      <protection hidden="1"/>
    </xf>
    <xf numFmtId="0" fontId="14" fillId="0" borderId="11" xfId="0" applyFont="1" applyBorder="1" applyAlignment="1" applyProtection="1">
      <alignment horizontal="center" vertical="center" shrinkToFit="1"/>
      <protection locked="0"/>
    </xf>
    <xf numFmtId="0" fontId="14" fillId="0" borderId="9" xfId="0" applyFont="1" applyBorder="1" applyAlignment="1" applyProtection="1">
      <alignment horizontal="center" vertical="center" shrinkToFit="1"/>
      <protection locked="0"/>
    </xf>
    <xf numFmtId="38" fontId="4" fillId="0" borderId="10" xfId="2" applyFont="1" applyFill="1" applyBorder="1" applyAlignment="1" applyProtection="1">
      <alignment horizontal="right" vertical="center"/>
      <protection hidden="1"/>
    </xf>
    <xf numFmtId="38" fontId="4" fillId="0" borderId="11" xfId="2" applyFont="1" applyFill="1" applyBorder="1" applyAlignment="1" applyProtection="1">
      <alignment horizontal="right" vertical="center"/>
      <protection hidden="1"/>
    </xf>
    <xf numFmtId="38" fontId="4" fillId="0" borderId="9" xfId="2" applyFont="1" applyFill="1" applyBorder="1" applyAlignment="1" applyProtection="1">
      <alignment horizontal="right" vertical="center"/>
      <protection hidden="1"/>
    </xf>
    <xf numFmtId="0" fontId="16" fillId="0" borderId="4" xfId="0" applyFont="1" applyFill="1"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15" fillId="0" borderId="18"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top" wrapText="1"/>
      <protection hidden="1"/>
    </xf>
    <xf numFmtId="0" fontId="15" fillId="0" borderId="45" xfId="0" applyFont="1" applyFill="1" applyBorder="1" applyAlignment="1" applyProtection="1">
      <alignment horizontal="center" vertical="top" wrapText="1"/>
      <protection hidden="1"/>
    </xf>
    <xf numFmtId="0" fontId="15" fillId="0" borderId="17" xfId="0" applyFont="1" applyFill="1" applyBorder="1" applyAlignment="1" applyProtection="1">
      <alignment horizontal="center" vertical="top" wrapText="1"/>
      <protection hidden="1"/>
    </xf>
    <xf numFmtId="0" fontId="15" fillId="0" borderId="7" xfId="0" applyFont="1" applyFill="1" applyBorder="1" applyAlignment="1" applyProtection="1">
      <alignment horizontal="center" vertical="top" wrapText="1"/>
      <protection hidden="1"/>
    </xf>
    <xf numFmtId="0" fontId="15" fillId="0" borderId="21" xfId="0" applyFont="1" applyFill="1" applyBorder="1" applyAlignment="1" applyProtection="1">
      <alignment horizontal="center" vertical="top" wrapText="1"/>
      <protection hidden="1"/>
    </xf>
    <xf numFmtId="179" fontId="4" fillId="10" borderId="4" xfId="0" applyNumberFormat="1" applyFont="1" applyFill="1" applyBorder="1" applyAlignment="1" applyProtection="1">
      <alignment horizontal="right" vertical="center"/>
      <protection hidden="1"/>
    </xf>
    <xf numFmtId="179" fontId="4" fillId="10" borderId="5" xfId="0" applyNumberFormat="1" applyFont="1" applyFill="1" applyBorder="1" applyAlignment="1" applyProtection="1">
      <alignment horizontal="right" vertical="center"/>
      <protection hidden="1"/>
    </xf>
    <xf numFmtId="179" fontId="4" fillId="10" borderId="6" xfId="0" applyNumberFormat="1" applyFont="1" applyFill="1" applyBorder="1" applyAlignment="1" applyProtection="1">
      <alignment horizontal="right" vertical="center"/>
      <protection hidden="1"/>
    </xf>
    <xf numFmtId="0" fontId="15" fillId="0" borderId="4" xfId="0" applyFont="1" applyFill="1" applyBorder="1" applyAlignment="1" applyProtection="1">
      <alignment horizontal="center" vertical="center" wrapText="1"/>
      <protection hidden="1"/>
    </xf>
    <xf numFmtId="0" fontId="15" fillId="0" borderId="5" xfId="0" applyFont="1" applyFill="1" applyBorder="1" applyAlignment="1" applyProtection="1">
      <alignment horizontal="center" vertical="center" wrapText="1"/>
      <protection hidden="1"/>
    </xf>
    <xf numFmtId="0" fontId="15" fillId="0" borderId="6" xfId="0" applyFont="1" applyFill="1" applyBorder="1" applyAlignment="1" applyProtection="1">
      <alignment horizontal="center" vertical="center" wrapText="1"/>
      <protection hidden="1"/>
    </xf>
    <xf numFmtId="0" fontId="15" fillId="0" borderId="18"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wrapText="1"/>
      <protection hidden="1"/>
    </xf>
    <xf numFmtId="0" fontId="15" fillId="0" borderId="45" xfId="0" applyFont="1" applyFill="1" applyBorder="1" applyAlignment="1" applyProtection="1">
      <alignment horizontal="center" vertical="center" wrapText="1"/>
      <protection hidden="1"/>
    </xf>
    <xf numFmtId="0" fontId="15" fillId="0" borderId="17" xfId="0" applyFont="1" applyFill="1" applyBorder="1" applyAlignment="1" applyProtection="1">
      <alignment horizontal="center" vertical="center" wrapText="1"/>
      <protection hidden="1"/>
    </xf>
    <xf numFmtId="0" fontId="15" fillId="0" borderId="7" xfId="0" applyFont="1" applyFill="1" applyBorder="1" applyAlignment="1" applyProtection="1">
      <alignment horizontal="center" vertical="center" wrapText="1"/>
      <protection hidden="1"/>
    </xf>
    <xf numFmtId="0" fontId="15" fillId="0" borderId="21" xfId="0" applyFont="1" applyFill="1" applyBorder="1" applyAlignment="1" applyProtection="1">
      <alignment horizontal="center" vertical="center" wrapText="1"/>
      <protection hidden="1"/>
    </xf>
    <xf numFmtId="0" fontId="16" fillId="0" borderId="4" xfId="0" applyFont="1" applyFill="1" applyBorder="1" applyAlignment="1" applyProtection="1">
      <alignment horizontal="left" vertical="center" wrapText="1"/>
      <protection hidden="1"/>
    </xf>
    <xf numFmtId="0" fontId="16" fillId="0" borderId="5" xfId="0" applyFont="1" applyFill="1" applyBorder="1" applyAlignment="1" applyProtection="1">
      <alignment horizontal="left" vertical="center" wrapText="1"/>
      <protection hidden="1"/>
    </xf>
    <xf numFmtId="0" fontId="16" fillId="0" borderId="6" xfId="0" applyFont="1" applyFill="1" applyBorder="1" applyAlignment="1" applyProtection="1">
      <alignment horizontal="left" vertical="center" wrapText="1"/>
      <protection hidden="1"/>
    </xf>
    <xf numFmtId="38" fontId="32" fillId="11" borderId="5" xfId="0" applyNumberFormat="1" applyFont="1" applyFill="1" applyBorder="1" applyAlignment="1" applyProtection="1">
      <alignment horizontal="right" vertical="center"/>
      <protection hidden="1"/>
    </xf>
    <xf numFmtId="38" fontId="32" fillId="11" borderId="6" xfId="0" applyNumberFormat="1" applyFont="1" applyFill="1" applyBorder="1" applyAlignment="1" applyProtection="1">
      <alignment horizontal="right" vertical="center"/>
      <protection hidden="1"/>
    </xf>
    <xf numFmtId="38" fontId="32" fillId="11" borderId="7" xfId="0" applyNumberFormat="1" applyFont="1" applyFill="1" applyBorder="1" applyAlignment="1" applyProtection="1">
      <alignment horizontal="right" vertical="center"/>
      <protection hidden="1"/>
    </xf>
    <xf numFmtId="38" fontId="32" fillId="11" borderId="21"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horizontal="center" vertical="center" shrinkToFit="1"/>
      <protection hidden="1"/>
    </xf>
    <xf numFmtId="0" fontId="5" fillId="0" borderId="21" xfId="0" applyFont="1" applyFill="1" applyBorder="1" applyAlignment="1" applyProtection="1">
      <alignment horizontal="center" vertical="center" shrinkToFit="1"/>
      <protection hidden="1"/>
    </xf>
    <xf numFmtId="38" fontId="5" fillId="0" borderId="10" xfId="2" applyFont="1" applyFill="1" applyBorder="1" applyAlignment="1" applyProtection="1">
      <alignment horizontal="center" vertical="center" shrinkToFit="1"/>
      <protection hidden="1"/>
    </xf>
    <xf numFmtId="38" fontId="5" fillId="0" borderId="9" xfId="2" applyFont="1" applyFill="1" applyBorder="1" applyAlignment="1" applyProtection="1">
      <alignment horizontal="center" vertical="center" shrinkToFit="1"/>
      <protection hidden="1"/>
    </xf>
    <xf numFmtId="38" fontId="5" fillId="0" borderId="10" xfId="2" applyFont="1" applyFill="1" applyBorder="1" applyAlignment="1" applyProtection="1">
      <alignment horizontal="center" vertical="center"/>
      <protection hidden="1"/>
    </xf>
    <xf numFmtId="38" fontId="5" fillId="0" borderId="9" xfId="2" applyFont="1" applyFill="1" applyBorder="1" applyAlignment="1" applyProtection="1">
      <alignment horizontal="center" vertical="center"/>
      <protection hidden="1"/>
    </xf>
    <xf numFmtId="38" fontId="5" fillId="0" borderId="10" xfId="2" applyNumberFormat="1" applyFont="1" applyFill="1" applyBorder="1" applyAlignment="1" applyProtection="1">
      <alignment horizontal="center" vertical="center" shrinkToFit="1"/>
      <protection hidden="1"/>
    </xf>
    <xf numFmtId="38" fontId="5" fillId="0" borderId="9" xfId="2" applyNumberFormat="1" applyFont="1" applyFill="1" applyBorder="1" applyAlignment="1" applyProtection="1">
      <alignment horizontal="center" vertical="center" shrinkToFit="1"/>
      <protection hidden="1"/>
    </xf>
    <xf numFmtId="38" fontId="5" fillId="0" borderId="10" xfId="2" applyFont="1" applyFill="1" applyBorder="1" applyAlignment="1" applyProtection="1">
      <alignment horizontal="right" vertical="center" shrinkToFit="1"/>
      <protection hidden="1"/>
    </xf>
    <xf numFmtId="38" fontId="5" fillId="0" borderId="11" xfId="2" applyFont="1" applyFill="1" applyBorder="1" applyAlignment="1" applyProtection="1">
      <alignment horizontal="right" vertical="center" shrinkToFit="1"/>
      <protection hidden="1"/>
    </xf>
    <xf numFmtId="38" fontId="5" fillId="0" borderId="9" xfId="2" applyFont="1" applyFill="1" applyBorder="1" applyAlignment="1" applyProtection="1">
      <alignment horizontal="right" vertical="center" shrinkToFit="1"/>
      <protection hidden="1"/>
    </xf>
    <xf numFmtId="176" fontId="5" fillId="0" borderId="1" xfId="2" applyNumberFormat="1" applyFont="1" applyFill="1" applyBorder="1" applyAlignment="1" applyProtection="1">
      <alignment horizontal="center" vertical="center"/>
      <protection hidden="1"/>
    </xf>
    <xf numFmtId="38" fontId="5" fillId="0" borderId="1" xfId="2" applyFont="1" applyFill="1" applyBorder="1" applyAlignment="1" applyProtection="1">
      <alignment horizontal="right" vertical="center" shrinkToFit="1"/>
      <protection hidden="1"/>
    </xf>
    <xf numFmtId="38" fontId="14" fillId="0" borderId="10" xfId="2" applyFont="1" applyFill="1" applyBorder="1" applyAlignment="1" applyProtection="1">
      <alignment horizontal="center" vertical="center" shrinkToFit="1"/>
      <protection hidden="1"/>
    </xf>
    <xf numFmtId="38" fontId="14" fillId="0" borderId="9" xfId="2" applyFont="1" applyFill="1" applyBorder="1" applyAlignment="1" applyProtection="1">
      <alignment horizontal="center" vertical="center" shrinkToFit="1"/>
      <protection hidden="1"/>
    </xf>
    <xf numFmtId="38" fontId="5" fillId="10" borderId="34" xfId="2" applyFont="1" applyFill="1" applyBorder="1" applyAlignment="1" applyProtection="1">
      <alignment horizontal="right" vertical="center"/>
      <protection hidden="1"/>
    </xf>
    <xf numFmtId="0" fontId="5" fillId="0" borderId="17" xfId="0" applyNumberFormat="1" applyFont="1" applyFill="1" applyBorder="1" applyAlignment="1" applyProtection="1">
      <alignment horizontal="center" vertical="center" shrinkToFit="1"/>
      <protection hidden="1"/>
    </xf>
    <xf numFmtId="0" fontId="5" fillId="0" borderId="21" xfId="0" applyNumberFormat="1" applyFont="1" applyFill="1" applyBorder="1" applyAlignment="1" applyProtection="1">
      <alignment horizontal="center" vertical="center" shrinkToFit="1"/>
      <protection hidden="1"/>
    </xf>
    <xf numFmtId="38" fontId="15" fillId="0" borderId="4" xfId="2" applyFont="1" applyFill="1" applyBorder="1" applyAlignment="1" applyProtection="1">
      <alignment horizontal="left" vertical="center"/>
    </xf>
    <xf numFmtId="38" fontId="15" fillId="0" borderId="5" xfId="2" applyFont="1" applyFill="1" applyBorder="1" applyAlignment="1" applyProtection="1">
      <alignment horizontal="left" vertical="center"/>
    </xf>
    <xf numFmtId="38" fontId="15" fillId="0" borderId="6" xfId="2" applyFont="1" applyFill="1" applyBorder="1" applyAlignment="1" applyProtection="1">
      <alignment horizontal="left"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15" fillId="0" borderId="18"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xf>
    <xf numFmtId="0" fontId="15" fillId="0" borderId="45"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15" fillId="0" borderId="7" xfId="0" applyFont="1" applyFill="1" applyBorder="1" applyAlignment="1" applyProtection="1">
      <alignment horizontal="center" vertical="center"/>
    </xf>
    <xf numFmtId="0" fontId="15" fillId="0" borderId="21" xfId="0" applyFont="1" applyFill="1" applyBorder="1" applyAlignment="1" applyProtection="1">
      <alignment horizontal="center" vertical="center"/>
    </xf>
    <xf numFmtId="38" fontId="15" fillId="0" borderId="18" xfId="2" applyFont="1" applyFill="1" applyBorder="1" applyAlignment="1" applyProtection="1">
      <alignment horizontal="center" vertical="center" wrapText="1"/>
    </xf>
    <xf numFmtId="38" fontId="15" fillId="0" borderId="0" xfId="2" applyFont="1" applyFill="1" applyBorder="1" applyAlignment="1" applyProtection="1">
      <alignment horizontal="center" vertical="center"/>
    </xf>
    <xf numFmtId="38" fontId="15" fillId="0" borderId="45" xfId="2" applyFont="1" applyFill="1" applyBorder="1" applyAlignment="1" applyProtection="1">
      <alignment horizontal="center" vertical="center"/>
    </xf>
    <xf numFmtId="38" fontId="15" fillId="0" borderId="17" xfId="2" applyFont="1" applyFill="1" applyBorder="1" applyAlignment="1" applyProtection="1">
      <alignment horizontal="center" vertical="center"/>
    </xf>
    <xf numFmtId="38" fontId="15" fillId="0" borderId="7" xfId="2" applyFont="1" applyFill="1" applyBorder="1" applyAlignment="1" applyProtection="1">
      <alignment horizontal="center" vertical="center"/>
    </xf>
    <xf numFmtId="38" fontId="15" fillId="0" borderId="21" xfId="2" applyFont="1" applyFill="1" applyBorder="1" applyAlignment="1" applyProtection="1">
      <alignment horizontal="center" vertical="center"/>
    </xf>
    <xf numFmtId="38" fontId="15" fillId="0" borderId="18" xfId="2" applyFont="1" applyFill="1" applyBorder="1" applyAlignment="1" applyProtection="1">
      <alignment horizontal="center" vertical="center"/>
    </xf>
    <xf numFmtId="38" fontId="15" fillId="0" borderId="0" xfId="2" applyFont="1" applyFill="1" applyBorder="1" applyAlignment="1" applyProtection="1">
      <alignment horizontal="center" vertical="center" wrapText="1"/>
    </xf>
    <xf numFmtId="38" fontId="4" fillId="0" borderId="10" xfId="2" applyFont="1" applyFill="1" applyBorder="1" applyAlignment="1" applyProtection="1">
      <alignment horizontal="right" vertical="center" shrinkToFit="1"/>
      <protection hidden="1"/>
    </xf>
    <xf numFmtId="38" fontId="4" fillId="0" borderId="11" xfId="2" applyFont="1" applyFill="1" applyBorder="1" applyAlignment="1" applyProtection="1">
      <alignment horizontal="right" vertical="center" shrinkToFit="1"/>
      <protection hidden="1"/>
    </xf>
    <xf numFmtId="38" fontId="4" fillId="0" borderId="9" xfId="2" applyFont="1" applyFill="1" applyBorder="1" applyAlignment="1" applyProtection="1">
      <alignment horizontal="right" vertical="center" shrinkToFit="1"/>
      <protection hidden="1"/>
    </xf>
    <xf numFmtId="38" fontId="4" fillId="10" borderId="1" xfId="2" applyFont="1" applyFill="1" applyBorder="1" applyAlignment="1" applyProtection="1">
      <alignment horizontal="right" vertical="center"/>
      <protection hidden="1"/>
    </xf>
    <xf numFmtId="9" fontId="5" fillId="0" borderId="10" xfId="2" applyNumberFormat="1" applyFont="1" applyFill="1" applyBorder="1" applyAlignment="1" applyProtection="1">
      <alignment horizontal="center" vertical="center" shrinkToFit="1"/>
      <protection hidden="1"/>
    </xf>
    <xf numFmtId="9" fontId="5" fillId="0" borderId="11" xfId="2" applyNumberFormat="1" applyFont="1" applyFill="1" applyBorder="1" applyAlignment="1" applyProtection="1">
      <alignment horizontal="center" vertical="center" shrinkToFit="1"/>
      <protection hidden="1"/>
    </xf>
    <xf numFmtId="9" fontId="5" fillId="0" borderId="9" xfId="2" applyNumberFormat="1" applyFont="1" applyFill="1" applyBorder="1" applyAlignment="1" applyProtection="1">
      <alignment horizontal="center" vertical="center" shrinkToFit="1"/>
      <protection hidden="1"/>
    </xf>
    <xf numFmtId="38" fontId="4" fillId="10" borderId="34" xfId="2" applyFont="1" applyFill="1" applyBorder="1" applyAlignment="1" applyProtection="1">
      <alignment horizontal="right" vertical="center"/>
      <protection hidden="1"/>
    </xf>
    <xf numFmtId="38" fontId="4" fillId="10" borderId="130" xfId="2" applyFont="1" applyFill="1" applyBorder="1" applyAlignment="1" applyProtection="1">
      <alignment horizontal="right" vertical="center"/>
      <protection hidden="1"/>
    </xf>
    <xf numFmtId="38" fontId="5" fillId="0" borderId="4" xfId="2" applyFont="1" applyFill="1" applyBorder="1" applyAlignment="1" applyProtection="1">
      <alignment horizontal="center" vertical="center"/>
      <protection hidden="1"/>
    </xf>
    <xf numFmtId="38" fontId="5" fillId="0" borderId="6" xfId="2" applyFont="1" applyFill="1" applyBorder="1" applyAlignment="1" applyProtection="1">
      <alignment horizontal="center" vertical="center"/>
      <protection hidden="1"/>
    </xf>
    <xf numFmtId="179" fontId="4" fillId="0" borderId="10" xfId="0" applyNumberFormat="1" applyFont="1" applyBorder="1" applyAlignment="1" applyProtection="1">
      <alignment horizontal="right" vertical="center"/>
      <protection locked="0"/>
    </xf>
    <xf numFmtId="179" fontId="4" fillId="0" borderId="11" xfId="0" applyNumberFormat="1" applyFont="1" applyBorder="1" applyAlignment="1" applyProtection="1">
      <alignment horizontal="right" vertical="center"/>
      <protection locked="0"/>
    </xf>
    <xf numFmtId="0" fontId="16" fillId="0" borderId="18"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top" wrapText="1"/>
      <protection hidden="1"/>
    </xf>
    <xf numFmtId="0" fontId="16" fillId="0" borderId="45" xfId="0" applyFont="1" applyFill="1" applyBorder="1" applyAlignment="1" applyProtection="1">
      <alignment horizontal="center" vertical="top" wrapText="1"/>
      <protection hidden="1"/>
    </xf>
    <xf numFmtId="0" fontId="16" fillId="0" borderId="17" xfId="0" applyFont="1" applyFill="1" applyBorder="1" applyAlignment="1" applyProtection="1">
      <alignment horizontal="center" vertical="top" wrapText="1"/>
      <protection hidden="1"/>
    </xf>
    <xf numFmtId="0" fontId="16" fillId="0" borderId="7" xfId="0" applyFont="1" applyFill="1" applyBorder="1" applyAlignment="1" applyProtection="1">
      <alignment horizontal="center" vertical="top" wrapText="1"/>
      <protection hidden="1"/>
    </xf>
    <xf numFmtId="0" fontId="16" fillId="0" borderId="21" xfId="0" applyFont="1" applyFill="1" applyBorder="1" applyAlignment="1" applyProtection="1">
      <alignment horizontal="center" vertical="top" wrapText="1"/>
      <protection hidden="1"/>
    </xf>
    <xf numFmtId="0" fontId="16" fillId="0" borderId="10" xfId="0" applyFont="1" applyFill="1" applyBorder="1" applyAlignment="1" applyProtection="1">
      <alignment horizontal="center" vertical="center" wrapText="1"/>
      <protection hidden="1"/>
    </xf>
    <xf numFmtId="0" fontId="16" fillId="0" borderId="9" xfId="0" applyFont="1" applyFill="1" applyBorder="1" applyAlignment="1" applyProtection="1">
      <alignment horizontal="center" vertical="center" wrapText="1"/>
      <protection hidden="1"/>
    </xf>
    <xf numFmtId="179" fontId="4" fillId="0" borderId="10" xfId="0" applyNumberFormat="1" applyFont="1" applyBorder="1" applyAlignment="1" applyProtection="1">
      <alignment horizontal="right" vertical="center" shrinkToFit="1"/>
      <protection locked="0"/>
    </xf>
    <xf numFmtId="179" fontId="4" fillId="0" borderId="11" xfId="0" applyNumberFormat="1" applyFont="1" applyBorder="1" applyAlignment="1" applyProtection="1">
      <alignment horizontal="right" vertical="center" shrinkToFit="1"/>
      <protection locked="0"/>
    </xf>
    <xf numFmtId="179" fontId="4" fillId="0" borderId="9" xfId="0" applyNumberFormat="1" applyFont="1" applyBorder="1" applyAlignment="1" applyProtection="1">
      <alignment horizontal="right" vertical="center" shrinkToFit="1"/>
      <protection locked="0"/>
    </xf>
    <xf numFmtId="38" fontId="32" fillId="11" borderId="5" xfId="2" applyFont="1" applyFill="1" applyBorder="1" applyAlignment="1" applyProtection="1">
      <alignment horizontal="right" vertical="center"/>
      <protection hidden="1"/>
    </xf>
    <xf numFmtId="38" fontId="32" fillId="11" borderId="6" xfId="2" applyFont="1" applyFill="1" applyBorder="1" applyAlignment="1" applyProtection="1">
      <alignment horizontal="right" vertical="center"/>
      <protection hidden="1"/>
    </xf>
    <xf numFmtId="38" fontId="32" fillId="11" borderId="7" xfId="2" applyFont="1" applyFill="1" applyBorder="1" applyAlignment="1" applyProtection="1">
      <alignment horizontal="right" vertical="center"/>
      <protection hidden="1"/>
    </xf>
    <xf numFmtId="38" fontId="32" fillId="11" borderId="21" xfId="2" applyFont="1" applyFill="1" applyBorder="1" applyAlignment="1" applyProtection="1">
      <alignment horizontal="right" vertical="center"/>
      <protection hidden="1"/>
    </xf>
    <xf numFmtId="0" fontId="13" fillId="0" borderId="11" xfId="0" applyFont="1" applyFill="1" applyBorder="1" applyAlignment="1" applyProtection="1">
      <alignment horizontal="left"/>
    </xf>
    <xf numFmtId="0" fontId="17" fillId="0" borderId="3" xfId="0" applyFont="1" applyBorder="1" applyAlignment="1" applyProtection="1">
      <alignment horizontal="center" vertical="center"/>
    </xf>
    <xf numFmtId="179" fontId="4" fillId="0" borderId="34" xfId="0" applyNumberFormat="1" applyFont="1" applyBorder="1" applyAlignment="1" applyProtection="1">
      <alignment horizontal="right" vertical="center"/>
    </xf>
    <xf numFmtId="179" fontId="4" fillId="10" borderId="1" xfId="0" applyNumberFormat="1" applyFont="1" applyFill="1" applyBorder="1" applyAlignment="1" applyProtection="1">
      <alignment horizontal="right" vertical="center"/>
      <protection hidden="1"/>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4" fillId="0" borderId="111" xfId="0" applyFont="1" applyBorder="1" applyAlignment="1" applyProtection="1">
      <alignment horizontal="center" vertical="center"/>
    </xf>
    <xf numFmtId="0" fontId="14" fillId="0" borderId="112" xfId="0" applyFont="1" applyBorder="1" applyAlignment="1" applyProtection="1">
      <alignment horizontal="center" vertical="center"/>
    </xf>
    <xf numFmtId="0" fontId="14" fillId="0" borderId="113" xfId="0" applyFont="1" applyBorder="1" applyAlignment="1" applyProtection="1">
      <alignment horizontal="center" vertical="center"/>
    </xf>
    <xf numFmtId="0" fontId="14" fillId="0" borderId="114" xfId="0" applyFont="1" applyBorder="1" applyAlignment="1" applyProtection="1">
      <alignment horizontal="center" vertical="center"/>
    </xf>
    <xf numFmtId="0" fontId="14" fillId="0" borderId="115" xfId="0" applyFont="1" applyBorder="1" applyAlignment="1" applyProtection="1">
      <alignment horizontal="center" vertical="center"/>
    </xf>
    <xf numFmtId="0" fontId="14" fillId="0" borderId="116" xfId="0" applyFont="1" applyBorder="1" applyAlignment="1" applyProtection="1">
      <alignment horizontal="center" vertical="center"/>
    </xf>
    <xf numFmtId="0" fontId="15" fillId="0" borderId="5" xfId="0" quotePrefix="1"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178" fontId="4" fillId="10" borderId="17" xfId="0" applyNumberFormat="1" applyFont="1" applyFill="1" applyBorder="1" applyAlignment="1" applyProtection="1">
      <alignment horizontal="right" vertical="center"/>
      <protection hidden="1"/>
    </xf>
    <xf numFmtId="178" fontId="4" fillId="10" borderId="7" xfId="0" applyNumberFormat="1" applyFont="1" applyFill="1" applyBorder="1" applyAlignment="1" applyProtection="1">
      <alignment horizontal="right" vertical="center"/>
      <protection hidden="1"/>
    </xf>
    <xf numFmtId="178" fontId="4" fillId="10" borderId="21" xfId="0" applyNumberFormat="1" applyFont="1" applyFill="1" applyBorder="1" applyAlignment="1" applyProtection="1">
      <alignment horizontal="right" vertical="center"/>
      <protection hidden="1"/>
    </xf>
    <xf numFmtId="0" fontId="17" fillId="0" borderId="35" xfId="0" applyFont="1" applyFill="1" applyBorder="1" applyAlignment="1" applyProtection="1">
      <alignment horizontal="center" vertical="center"/>
    </xf>
    <xf numFmtId="0" fontId="17" fillId="0" borderId="106" xfId="0" applyFont="1" applyFill="1" applyBorder="1" applyAlignment="1" applyProtection="1">
      <alignment horizontal="center" vertical="center"/>
    </xf>
    <xf numFmtId="0" fontId="17" fillId="0" borderId="107" xfId="0" applyFont="1" applyFill="1" applyBorder="1" applyAlignment="1" applyProtection="1">
      <alignment horizontal="center" vertical="center"/>
    </xf>
    <xf numFmtId="0" fontId="17" fillId="0" borderId="4"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7" fillId="0" borderId="6"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17" fillId="0" borderId="9" xfId="0" applyFont="1" applyFill="1" applyBorder="1" applyAlignment="1" applyProtection="1">
      <alignment horizontal="center" vertical="center"/>
      <protection locked="0"/>
    </xf>
    <xf numFmtId="0" fontId="17" fillId="0" borderId="10" xfId="0" applyFont="1" applyFill="1" applyBorder="1" applyAlignment="1" applyProtection="1">
      <alignment vertical="center"/>
      <protection locked="0"/>
    </xf>
    <xf numFmtId="0" fontId="17" fillId="0" borderId="11" xfId="0" applyFont="1" applyFill="1" applyBorder="1" applyAlignment="1" applyProtection="1">
      <alignment vertical="center"/>
      <protection locked="0"/>
    </xf>
    <xf numFmtId="0" fontId="17" fillId="0" borderId="9" xfId="0" applyFont="1" applyFill="1" applyBorder="1" applyAlignment="1" applyProtection="1">
      <alignment vertical="center"/>
      <protection locked="0"/>
    </xf>
    <xf numFmtId="178" fontId="4" fillId="10" borderId="10" xfId="2" applyNumberFormat="1" applyFont="1" applyFill="1" applyBorder="1" applyAlignment="1" applyProtection="1">
      <alignment horizontal="right" vertical="center"/>
      <protection hidden="1"/>
    </xf>
    <xf numFmtId="178" fontId="4" fillId="10" borderId="11" xfId="2" applyNumberFormat="1" applyFont="1" applyFill="1" applyBorder="1" applyAlignment="1" applyProtection="1">
      <alignment horizontal="right" vertical="center"/>
      <protection hidden="1"/>
    </xf>
    <xf numFmtId="178" fontId="4" fillId="10" borderId="9" xfId="2" applyNumberFormat="1" applyFont="1" applyFill="1" applyBorder="1" applyAlignment="1" applyProtection="1">
      <alignment horizontal="right" vertical="center"/>
      <protection hidden="1"/>
    </xf>
    <xf numFmtId="180" fontId="4" fillId="0" borderId="10" xfId="2" applyNumberFormat="1" applyFont="1" applyFill="1" applyBorder="1" applyAlignment="1" applyProtection="1">
      <alignment horizontal="right" vertical="center"/>
      <protection locked="0"/>
    </xf>
    <xf numFmtId="180" fontId="4" fillId="0" borderId="11" xfId="2" applyNumberFormat="1" applyFont="1" applyFill="1" applyBorder="1" applyAlignment="1" applyProtection="1">
      <alignment horizontal="right" vertical="center"/>
      <protection locked="0"/>
    </xf>
    <xf numFmtId="178" fontId="4" fillId="0" borderId="10" xfId="2" applyNumberFormat="1" applyFont="1" applyFill="1" applyBorder="1" applyAlignment="1" applyProtection="1">
      <alignment horizontal="right" vertical="center"/>
      <protection locked="0"/>
    </xf>
    <xf numFmtId="178" fontId="4" fillId="0" borderId="11" xfId="2" applyNumberFormat="1" applyFont="1" applyFill="1" applyBorder="1" applyAlignment="1" applyProtection="1">
      <alignment horizontal="right" vertical="center"/>
      <protection locked="0"/>
    </xf>
    <xf numFmtId="178" fontId="4" fillId="0" borderId="9" xfId="2" applyNumberFormat="1" applyFont="1" applyFill="1" applyBorder="1" applyAlignment="1" applyProtection="1">
      <alignment horizontal="right" vertical="center"/>
      <protection locked="0"/>
    </xf>
    <xf numFmtId="0" fontId="17" fillId="0" borderId="17" xfId="0" applyFont="1" applyFill="1" applyBorder="1" applyAlignment="1" applyProtection="1">
      <alignment horizontal="center" vertical="center"/>
    </xf>
    <xf numFmtId="0" fontId="17" fillId="0" borderId="7" xfId="0" applyFont="1" applyFill="1" applyBorder="1" applyAlignment="1" applyProtection="1">
      <alignment horizontal="center" vertical="center"/>
    </xf>
    <xf numFmtId="38" fontId="4" fillId="10" borderId="10" xfId="2" applyFont="1" applyFill="1" applyBorder="1" applyAlignment="1" applyProtection="1">
      <alignment horizontal="right" vertical="center"/>
      <protection hidden="1"/>
    </xf>
    <xf numFmtId="38" fontId="4" fillId="10" borderId="11" xfId="2" applyFont="1" applyFill="1" applyBorder="1" applyAlignment="1" applyProtection="1">
      <alignment horizontal="right" vertical="center"/>
      <protection hidden="1"/>
    </xf>
    <xf numFmtId="38" fontId="4" fillId="0" borderId="10" xfId="2" applyFont="1" applyFill="1" applyBorder="1" applyAlignment="1" applyProtection="1">
      <alignment horizontal="right" vertical="center"/>
      <protection locked="0"/>
    </xf>
    <xf numFmtId="38" fontId="4" fillId="0" borderId="11" xfId="2" applyFont="1" applyFill="1" applyBorder="1" applyAlignment="1" applyProtection="1">
      <alignment horizontal="right" vertical="center"/>
      <protection locked="0"/>
    </xf>
    <xf numFmtId="178" fontId="4" fillId="11" borderId="10" xfId="2" applyNumberFormat="1" applyFont="1" applyFill="1" applyBorder="1" applyAlignment="1" applyProtection="1">
      <alignment horizontal="right" vertical="center"/>
      <protection hidden="1"/>
    </xf>
    <xf numFmtId="178" fontId="4" fillId="11" borderId="11" xfId="2" applyNumberFormat="1" applyFont="1" applyFill="1" applyBorder="1" applyAlignment="1" applyProtection="1">
      <alignment horizontal="right" vertical="center"/>
      <protection hidden="1"/>
    </xf>
    <xf numFmtId="178" fontId="4" fillId="11" borderId="9" xfId="2" applyNumberFormat="1" applyFont="1" applyFill="1" applyBorder="1" applyAlignment="1" applyProtection="1">
      <alignment horizontal="right" vertical="center"/>
      <protection hidden="1"/>
    </xf>
    <xf numFmtId="178" fontId="4" fillId="10" borderId="10" xfId="2" applyNumberFormat="1" applyFont="1" applyFill="1" applyBorder="1" applyAlignment="1" applyProtection="1">
      <alignment horizontal="right" vertical="center"/>
      <protection locked="0" hidden="1"/>
    </xf>
    <xf numFmtId="178" fontId="4" fillId="10" borderId="11" xfId="2" applyNumberFormat="1" applyFont="1" applyFill="1" applyBorder="1" applyAlignment="1" applyProtection="1">
      <alignment horizontal="right" vertical="center"/>
      <protection locked="0" hidden="1"/>
    </xf>
    <xf numFmtId="178" fontId="4" fillId="10" borderId="9" xfId="2" applyNumberFormat="1" applyFont="1" applyFill="1" applyBorder="1" applyAlignment="1" applyProtection="1">
      <alignment horizontal="right" vertical="center"/>
      <protection locked="0" hidden="1"/>
    </xf>
    <xf numFmtId="179" fontId="4" fillId="0" borderId="10" xfId="0" applyNumberFormat="1" applyFont="1" applyFill="1" applyBorder="1" applyAlignment="1" applyProtection="1">
      <alignment horizontal="right" vertical="center"/>
      <protection locked="0"/>
    </xf>
    <xf numFmtId="179" fontId="4" fillId="0" borderId="11" xfId="0" applyNumberFormat="1" applyFont="1" applyFill="1" applyBorder="1" applyAlignment="1" applyProtection="1">
      <alignment horizontal="right" vertical="center"/>
      <protection locked="0"/>
    </xf>
    <xf numFmtId="178" fontId="4" fillId="0" borderId="10" xfId="0" applyNumberFormat="1" applyFont="1" applyFill="1" applyBorder="1" applyAlignment="1" applyProtection="1">
      <alignment horizontal="right" vertical="center"/>
      <protection locked="0"/>
    </xf>
    <xf numFmtId="178" fontId="4" fillId="0" borderId="11" xfId="0" applyNumberFormat="1" applyFont="1" applyFill="1" applyBorder="1" applyAlignment="1" applyProtection="1">
      <alignment horizontal="right" vertical="center"/>
      <protection locked="0"/>
    </xf>
    <xf numFmtId="178" fontId="4" fillId="0" borderId="9" xfId="0" applyNumberFormat="1" applyFont="1" applyFill="1" applyBorder="1" applyAlignment="1" applyProtection="1">
      <alignment horizontal="right" vertical="center"/>
      <protection locked="0"/>
    </xf>
    <xf numFmtId="0" fontId="13" fillId="0" borderId="4" xfId="0" applyFont="1" applyFill="1" applyBorder="1" applyAlignment="1" applyProtection="1">
      <alignment horizontal="center" vertical="center"/>
      <protection hidden="1"/>
    </xf>
    <xf numFmtId="0" fontId="13" fillId="0" borderId="5" xfId="0" applyFont="1" applyFill="1" applyBorder="1" applyAlignment="1" applyProtection="1">
      <alignment horizontal="center" vertical="center"/>
      <protection hidden="1"/>
    </xf>
    <xf numFmtId="0" fontId="13" fillId="0" borderId="6" xfId="0" applyFont="1" applyFill="1" applyBorder="1" applyAlignment="1" applyProtection="1">
      <alignment horizontal="center" vertical="center"/>
      <protection hidden="1"/>
    </xf>
    <xf numFmtId="0" fontId="13" fillId="0" borderId="17" xfId="0" applyFont="1" applyFill="1" applyBorder="1" applyAlignment="1" applyProtection="1">
      <alignment horizontal="center" vertical="center"/>
      <protection hidden="1"/>
    </xf>
    <xf numFmtId="0" fontId="13" fillId="0" borderId="7" xfId="0" applyFont="1" applyFill="1" applyBorder="1" applyAlignment="1" applyProtection="1">
      <alignment horizontal="center" vertical="center"/>
      <protection hidden="1"/>
    </xf>
    <xf numFmtId="0" fontId="13" fillId="0" borderId="21" xfId="0" applyFont="1" applyFill="1" applyBorder="1" applyAlignment="1" applyProtection="1">
      <alignment horizontal="center" vertical="center"/>
      <protection hidden="1"/>
    </xf>
    <xf numFmtId="38" fontId="13" fillId="0" borderId="1" xfId="0" applyNumberFormat="1" applyFont="1" applyFill="1" applyBorder="1" applyAlignment="1" applyProtection="1">
      <alignment vertical="center" shrinkToFit="1"/>
      <protection hidden="1"/>
    </xf>
    <xf numFmtId="0" fontId="13" fillId="0" borderId="1" xfId="0" applyFont="1" applyFill="1" applyBorder="1" applyAlignment="1" applyProtection="1">
      <alignment vertical="center" shrinkToFit="1"/>
      <protection hidden="1"/>
    </xf>
    <xf numFmtId="0" fontId="5" fillId="0" borderId="10" xfId="0" applyFont="1" applyFill="1" applyBorder="1" applyAlignment="1" applyProtection="1">
      <alignment horizontal="center" vertical="center" shrinkToFit="1"/>
      <protection hidden="1"/>
    </xf>
    <xf numFmtId="0" fontId="5" fillId="0" borderId="9" xfId="0" applyFont="1" applyFill="1" applyBorder="1" applyAlignment="1" applyProtection="1">
      <alignment horizontal="center" vertical="center" shrinkToFit="1"/>
      <protection hidden="1"/>
    </xf>
    <xf numFmtId="0" fontId="5" fillId="10" borderId="34" xfId="0" applyFont="1" applyFill="1" applyBorder="1" applyAlignment="1" applyProtection="1">
      <alignment horizontal="right" vertical="center"/>
      <protection hidden="1"/>
    </xf>
    <xf numFmtId="0" fontId="14" fillId="0" borderId="7" xfId="0" applyFont="1" applyFill="1" applyBorder="1" applyAlignment="1" applyProtection="1">
      <alignment horizontal="left"/>
    </xf>
    <xf numFmtId="0" fontId="17" fillId="0" borderId="7" xfId="0" applyFont="1" applyFill="1" applyBorder="1" applyAlignment="1" applyProtection="1">
      <alignment horizontal="left"/>
    </xf>
    <xf numFmtId="0" fontId="15" fillId="0" borderId="4"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0" fontId="17" fillId="0" borderId="4" xfId="0" applyFont="1" applyFill="1" applyBorder="1" applyAlignment="1" applyProtection="1">
      <alignment vertical="center"/>
      <protection locked="0"/>
    </xf>
    <xf numFmtId="0" fontId="17" fillId="0" borderId="5" xfId="0" applyFont="1" applyFill="1" applyBorder="1" applyAlignment="1" applyProtection="1">
      <alignment vertical="center"/>
      <protection locked="0"/>
    </xf>
    <xf numFmtId="179" fontId="4" fillId="10" borderId="129" xfId="0" applyNumberFormat="1" applyFont="1" applyFill="1" applyBorder="1" applyAlignment="1" applyProtection="1">
      <alignment horizontal="right" vertical="center"/>
      <protection hidden="1"/>
    </xf>
    <xf numFmtId="0" fontId="1" fillId="0" borderId="0" xfId="0" applyFont="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0" xfId="0" applyFont="1" applyBorder="1" applyAlignment="1" applyProtection="1">
      <alignment horizontal="left" vertical="top"/>
    </xf>
    <xf numFmtId="0" fontId="1" fillId="0" borderId="0" xfId="0" applyFont="1" applyBorder="1" applyAlignment="1" applyProtection="1">
      <alignment horizontal="left" vertical="center"/>
    </xf>
    <xf numFmtId="0" fontId="16" fillId="0" borderId="1" xfId="0" applyFont="1" applyFill="1" applyBorder="1" applyAlignment="1" applyProtection="1">
      <alignment horizontal="center" vertical="center" wrapText="1"/>
      <protection hidden="1"/>
    </xf>
    <xf numFmtId="0" fontId="16" fillId="0" borderId="1" xfId="0" applyFont="1" applyBorder="1" applyAlignment="1" applyProtection="1">
      <alignment horizontal="center" vertical="center" wrapText="1"/>
    </xf>
    <xf numFmtId="0" fontId="16" fillId="0" borderId="1" xfId="0" applyFont="1" applyBorder="1" applyAlignment="1" applyProtection="1">
      <alignment horizontal="center" vertical="center"/>
    </xf>
    <xf numFmtId="0" fontId="16" fillId="0" borderId="3" xfId="0" applyFont="1" applyBorder="1" applyAlignment="1" applyProtection="1">
      <alignment horizontal="center" vertical="center"/>
    </xf>
    <xf numFmtId="179" fontId="4" fillId="0" borderId="17" xfId="0" applyNumberFormat="1" applyFont="1" applyBorder="1" applyAlignment="1" applyProtection="1">
      <alignment vertical="center" shrinkToFit="1"/>
      <protection hidden="1"/>
    </xf>
    <xf numFmtId="179" fontId="4" fillId="0" borderId="7" xfId="0" applyNumberFormat="1" applyFont="1" applyBorder="1" applyAlignment="1" applyProtection="1">
      <alignment vertical="center" shrinkToFit="1"/>
      <protection hidden="1"/>
    </xf>
    <xf numFmtId="179" fontId="4" fillId="0" borderId="21" xfId="0" applyNumberFormat="1" applyFont="1" applyBorder="1" applyAlignment="1" applyProtection="1">
      <alignment vertical="center" shrinkToFit="1"/>
      <protection hidden="1"/>
    </xf>
    <xf numFmtId="38" fontId="13" fillId="0" borderId="7" xfId="0" applyNumberFormat="1" applyFont="1" applyBorder="1" applyAlignment="1" applyProtection="1">
      <alignment horizontal="left" vertical="center" shrinkToFit="1"/>
      <protection hidden="1"/>
    </xf>
    <xf numFmtId="0" fontId="15" fillId="0" borderId="1"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126"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5" fillId="0" borderId="128"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45" xfId="0" applyFont="1" applyBorder="1" applyAlignment="1" applyProtection="1">
      <alignment horizontal="center" vertical="center" wrapText="1"/>
    </xf>
    <xf numFmtId="0" fontId="15" fillId="0" borderId="123"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21" xfId="0" applyFont="1" applyBorder="1" applyAlignment="1" applyProtection="1">
      <alignment horizontal="center" vertical="center" wrapText="1"/>
    </xf>
    <xf numFmtId="0" fontId="13" fillId="0" borderId="7" xfId="0" applyFont="1" applyFill="1" applyBorder="1" applyAlignment="1">
      <alignment vertical="center"/>
    </xf>
    <xf numFmtId="0" fontId="13" fillId="0" borderId="7" xfId="0" applyFont="1" applyFill="1" applyBorder="1" applyAlignment="1" applyProtection="1">
      <alignment horizontal="left" vertical="center" shrinkToFit="1"/>
      <protection hidden="1"/>
    </xf>
    <xf numFmtId="179" fontId="4" fillId="0" borderId="4" xfId="0" applyNumberFormat="1" applyFont="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179" fontId="4" fillId="0" borderId="6" xfId="0" applyNumberFormat="1" applyFont="1" applyBorder="1" applyAlignment="1" applyProtection="1">
      <alignment horizontal="right" vertical="center" shrinkToFit="1"/>
      <protection locked="0"/>
    </xf>
    <xf numFmtId="179" fontId="4" fillId="0" borderId="17" xfId="0" applyNumberFormat="1" applyFont="1" applyBorder="1" applyAlignment="1" applyProtection="1">
      <alignment horizontal="right" vertical="center" shrinkToFit="1"/>
      <protection locked="0"/>
    </xf>
    <xf numFmtId="179" fontId="4" fillId="0" borderId="7" xfId="0" applyNumberFormat="1" applyFont="1" applyBorder="1" applyAlignment="1" applyProtection="1">
      <alignment horizontal="right" vertical="center" shrinkToFit="1"/>
      <protection locked="0"/>
    </xf>
    <xf numFmtId="179" fontId="4" fillId="0" borderId="21" xfId="0" applyNumberFormat="1" applyFont="1" applyBorder="1" applyAlignment="1" applyProtection="1">
      <alignment horizontal="right" vertical="center" shrinkToFit="1"/>
      <protection locked="0"/>
    </xf>
    <xf numFmtId="179" fontId="29" fillId="0" borderId="17" xfId="0" applyNumberFormat="1" applyFont="1" applyBorder="1" applyAlignment="1" applyProtection="1">
      <alignment horizontal="right" vertical="center"/>
      <protection locked="0"/>
    </xf>
    <xf numFmtId="179" fontId="29" fillId="0" borderId="7" xfId="0" applyNumberFormat="1" applyFont="1" applyBorder="1" applyAlignment="1" applyProtection="1">
      <alignment horizontal="right" vertical="center"/>
      <protection locked="0"/>
    </xf>
    <xf numFmtId="179" fontId="29" fillId="0" borderId="21" xfId="0" applyNumberFormat="1" applyFont="1" applyBorder="1" applyAlignment="1" applyProtection="1">
      <alignment horizontal="right" vertical="center"/>
      <protection locked="0"/>
    </xf>
    <xf numFmtId="0" fontId="17" fillId="0" borderId="10" xfId="0" applyFont="1" applyBorder="1" applyAlignment="1" applyProtection="1">
      <alignment horizontal="center" vertical="center"/>
      <protection hidden="1"/>
    </xf>
    <xf numFmtId="0" fontId="17" fillId="0" borderId="11" xfId="0" applyFont="1" applyBorder="1" applyAlignment="1" applyProtection="1">
      <alignment horizontal="center" vertical="center"/>
      <protection hidden="1"/>
    </xf>
    <xf numFmtId="0" fontId="17" fillId="0" borderId="9" xfId="0" applyFont="1" applyBorder="1" applyAlignment="1" applyProtection="1">
      <alignment horizontal="center" vertical="center"/>
      <protection hidden="1"/>
    </xf>
    <xf numFmtId="0" fontId="13" fillId="0" borderId="7" xfId="0" applyFont="1" applyBorder="1" applyAlignment="1" applyProtection="1"/>
    <xf numFmtId="0" fontId="15" fillId="0" borderId="4"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13" fillId="0" borderId="7" xfId="0" applyFont="1" applyFill="1" applyBorder="1" applyAlignment="1" applyProtection="1">
      <alignment vertical="center"/>
      <protection hidden="1"/>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18"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45" xfId="0" applyFont="1" applyBorder="1" applyAlignment="1" applyProtection="1">
      <alignment horizontal="center" vertical="center"/>
    </xf>
    <xf numFmtId="0" fontId="15" fillId="0" borderId="17"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21" xfId="0" applyFont="1" applyBorder="1" applyAlignment="1" applyProtection="1">
      <alignment horizontal="center" vertical="center"/>
    </xf>
    <xf numFmtId="0" fontId="14" fillId="0" borderId="17" xfId="0" applyFont="1" applyBorder="1" applyAlignment="1" applyProtection="1">
      <alignment horizontal="center" vertical="center" shrinkToFit="1"/>
      <protection hidden="1"/>
    </xf>
    <xf numFmtId="0" fontId="14" fillId="0" borderId="7" xfId="0" applyFont="1" applyBorder="1" applyAlignment="1" applyProtection="1">
      <alignment horizontal="center" vertical="center" shrinkToFit="1"/>
      <protection hidden="1"/>
    </xf>
    <xf numFmtId="0" fontId="14" fillId="0" borderId="21" xfId="0" applyFont="1" applyBorder="1" applyAlignment="1" applyProtection="1">
      <alignment horizontal="center" vertical="center" shrinkToFit="1"/>
      <protection hidden="1"/>
    </xf>
    <xf numFmtId="179" fontId="4" fillId="0" borderId="17" xfId="0" applyNumberFormat="1" applyFont="1" applyBorder="1" applyAlignment="1" applyProtection="1">
      <alignment vertical="center" shrinkToFit="1"/>
      <protection locked="0"/>
    </xf>
    <xf numFmtId="179" fontId="4" fillId="0" borderId="7" xfId="0" applyNumberFormat="1" applyFont="1" applyBorder="1" applyAlignment="1" applyProtection="1">
      <alignment vertical="center" shrinkToFit="1"/>
      <protection locked="0"/>
    </xf>
    <xf numFmtId="179" fontId="4" fillId="0" borderId="21" xfId="0" applyNumberFormat="1" applyFont="1" applyBorder="1" applyAlignment="1" applyProtection="1">
      <alignment vertical="center" shrinkToFit="1"/>
      <protection locked="0"/>
    </xf>
    <xf numFmtId="0" fontId="14" fillId="0" borderId="1" xfId="0" applyFont="1" applyBorder="1" applyAlignment="1" applyProtection="1">
      <alignment horizontal="center" vertical="center" shrinkToFit="1"/>
      <protection hidden="1"/>
    </xf>
    <xf numFmtId="0" fontId="17" fillId="0" borderId="3" xfId="0" applyFont="1" applyBorder="1" applyAlignment="1" applyProtection="1">
      <alignment horizontal="center" vertical="center" shrinkToFit="1"/>
      <protection locked="0"/>
    </xf>
    <xf numFmtId="179" fontId="4" fillId="0" borderId="4" xfId="0" applyNumberFormat="1" applyFont="1" applyBorder="1" applyAlignment="1" applyProtection="1">
      <alignment vertical="center" shrinkToFit="1"/>
      <protection hidden="1"/>
    </xf>
    <xf numFmtId="179" fontId="4" fillId="0" borderId="5" xfId="0" applyNumberFormat="1" applyFont="1" applyBorder="1" applyAlignment="1" applyProtection="1">
      <alignment vertical="center" shrinkToFit="1"/>
      <protection hidden="1"/>
    </xf>
    <xf numFmtId="179" fontId="4" fillId="0" borderId="6" xfId="0" applyNumberFormat="1" applyFont="1" applyBorder="1" applyAlignment="1" applyProtection="1">
      <alignment vertical="center" shrinkToFit="1"/>
      <protection hidden="1"/>
    </xf>
    <xf numFmtId="0" fontId="17" fillId="0" borderId="1" xfId="0" applyFont="1" applyBorder="1" applyAlignment="1" applyProtection="1">
      <alignment horizontal="center" vertical="center" shrinkToFit="1"/>
      <protection locked="0"/>
    </xf>
    <xf numFmtId="0" fontId="14" fillId="0" borderId="4" xfId="0" applyFont="1" applyBorder="1" applyAlignment="1" applyProtection="1">
      <alignment horizontal="center" vertical="center" shrinkToFit="1"/>
      <protection hidden="1"/>
    </xf>
    <xf numFmtId="0" fontId="14" fillId="0" borderId="5" xfId="0" applyFont="1" applyBorder="1" applyAlignment="1" applyProtection="1">
      <alignment horizontal="center" vertical="center" shrinkToFit="1"/>
      <protection hidden="1"/>
    </xf>
    <xf numFmtId="0" fontId="14" fillId="0" borderId="6" xfId="0" applyFont="1" applyBorder="1" applyAlignment="1" applyProtection="1">
      <alignment horizontal="center" vertical="center" shrinkToFit="1"/>
      <protection hidden="1"/>
    </xf>
    <xf numFmtId="0" fontId="14" fillId="0" borderId="1"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xf>
    <xf numFmtId="0" fontId="17" fillId="0" borderId="17"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21" xfId="0" applyFont="1" applyBorder="1" applyAlignment="1" applyProtection="1">
      <alignment horizontal="center" vertical="center"/>
    </xf>
    <xf numFmtId="179" fontId="4" fillId="0" borderId="9" xfId="0" applyNumberFormat="1" applyFont="1" applyBorder="1" applyAlignment="1" applyProtection="1">
      <alignment horizontal="right" vertical="center"/>
      <protection locked="0"/>
    </xf>
    <xf numFmtId="179" fontId="4" fillId="0" borderId="1" xfId="0" applyNumberFormat="1" applyFont="1" applyBorder="1" applyAlignment="1" applyProtection="1">
      <alignment horizontal="right" vertical="center"/>
      <protection locked="0"/>
    </xf>
    <xf numFmtId="179" fontId="4" fillId="10" borderId="17" xfId="0" applyNumberFormat="1" applyFont="1" applyFill="1" applyBorder="1" applyAlignment="1" applyProtection="1">
      <alignment horizontal="right" vertical="center"/>
      <protection hidden="1"/>
    </xf>
    <xf numFmtId="179" fontId="4" fillId="10" borderId="7" xfId="0" applyNumberFormat="1" applyFont="1" applyFill="1" applyBorder="1" applyAlignment="1" applyProtection="1">
      <alignment horizontal="right" vertical="center"/>
      <protection hidden="1"/>
    </xf>
    <xf numFmtId="179" fontId="4" fillId="10" borderId="21" xfId="0" applyNumberFormat="1" applyFont="1" applyFill="1" applyBorder="1" applyAlignment="1" applyProtection="1">
      <alignment horizontal="right" vertical="center"/>
      <protection hidden="1"/>
    </xf>
    <xf numFmtId="0" fontId="16" fillId="0" borderId="10" xfId="0" applyFont="1" applyFill="1" applyBorder="1" applyAlignment="1" applyProtection="1">
      <alignment horizontal="center" vertical="center" shrinkToFit="1"/>
      <protection hidden="1"/>
    </xf>
    <xf numFmtId="0" fontId="16" fillId="0" borderId="9" xfId="0" applyFont="1" applyFill="1" applyBorder="1" applyAlignment="1" applyProtection="1">
      <alignment horizontal="center" vertical="center" shrinkToFit="1"/>
      <protection hidden="1"/>
    </xf>
    <xf numFmtId="179" fontId="4" fillId="0" borderId="35" xfId="0" applyNumberFormat="1" applyFont="1" applyBorder="1" applyAlignment="1" applyProtection="1">
      <alignment horizontal="right" vertical="center"/>
      <protection hidden="1"/>
    </xf>
    <xf numFmtId="179" fontId="4" fillId="0" borderId="106" xfId="0" applyNumberFormat="1" applyFont="1" applyBorder="1" applyAlignment="1" applyProtection="1">
      <alignment horizontal="right" vertical="center"/>
      <protection hidden="1"/>
    </xf>
    <xf numFmtId="179" fontId="4" fillId="0" borderId="107" xfId="0" applyNumberFormat="1" applyFont="1" applyBorder="1" applyAlignment="1" applyProtection="1">
      <alignment horizontal="right" vertical="center"/>
      <protection hidden="1"/>
    </xf>
    <xf numFmtId="0" fontId="17" fillId="0" borderId="3" xfId="0" applyFont="1" applyBorder="1" applyAlignment="1" applyProtection="1">
      <alignment horizontal="center" vertical="center"/>
      <protection locked="0"/>
    </xf>
    <xf numFmtId="0" fontId="15" fillId="0" borderId="124" xfId="0" applyFont="1" applyBorder="1" applyAlignment="1" applyProtection="1">
      <alignment horizontal="center" vertical="center" textRotation="255"/>
    </xf>
    <xf numFmtId="0" fontId="15" fillId="0" borderId="125" xfId="0" applyFont="1" applyBorder="1" applyAlignment="1" applyProtection="1">
      <alignment horizontal="center" vertical="center" textRotation="255"/>
    </xf>
    <xf numFmtId="0" fontId="15" fillId="0" borderId="127" xfId="0" applyFont="1" applyBorder="1" applyAlignment="1" applyProtection="1">
      <alignment horizontal="center" vertical="center" textRotation="255"/>
    </xf>
    <xf numFmtId="0" fontId="14" fillId="0" borderId="17" xfId="0" applyFont="1" applyBorder="1" applyAlignment="1" applyProtection="1">
      <alignment vertical="center"/>
      <protection locked="0"/>
    </xf>
    <xf numFmtId="0" fontId="14" fillId="0" borderId="7" xfId="0" applyFont="1" applyBorder="1" applyAlignment="1" applyProtection="1">
      <alignment vertical="center"/>
      <protection locked="0"/>
    </xf>
    <xf numFmtId="0" fontId="14" fillId="0" borderId="21" xfId="0" applyFont="1" applyBorder="1" applyAlignment="1" applyProtection="1">
      <alignment vertical="center"/>
      <protection locked="0"/>
    </xf>
    <xf numFmtId="0" fontId="14" fillId="0" borderId="1" xfId="0" applyFont="1" applyBorder="1" applyAlignment="1" applyProtection="1">
      <alignment vertical="center"/>
      <protection locked="0"/>
    </xf>
    <xf numFmtId="178" fontId="4" fillId="0" borderId="10" xfId="0" applyNumberFormat="1" applyFont="1" applyBorder="1" applyAlignment="1" applyProtection="1">
      <alignment horizontal="right" vertical="center"/>
      <protection locked="0"/>
    </xf>
    <xf numFmtId="178" fontId="4" fillId="0" borderId="11" xfId="0" applyNumberFormat="1" applyFont="1" applyBorder="1" applyAlignment="1" applyProtection="1">
      <alignment horizontal="right" vertical="center"/>
      <protection locked="0"/>
    </xf>
    <xf numFmtId="178" fontId="4" fillId="0" borderId="9" xfId="0" applyNumberFormat="1" applyFont="1" applyBorder="1" applyAlignment="1" applyProtection="1">
      <alignment horizontal="right" vertical="center"/>
      <protection locked="0"/>
    </xf>
    <xf numFmtId="179" fontId="4" fillId="10" borderId="10" xfId="0" applyNumberFormat="1" applyFont="1" applyFill="1" applyBorder="1" applyAlignment="1" applyProtection="1">
      <alignment horizontal="right" vertical="center"/>
      <protection hidden="1"/>
    </xf>
    <xf numFmtId="179" fontId="4" fillId="10" borderId="11" xfId="0" applyNumberFormat="1" applyFont="1" applyFill="1" applyBorder="1" applyAlignment="1" applyProtection="1">
      <alignment horizontal="right" vertical="center"/>
      <protection hidden="1"/>
    </xf>
    <xf numFmtId="179" fontId="4" fillId="10" borderId="9" xfId="0" applyNumberFormat="1" applyFont="1" applyFill="1" applyBorder="1" applyAlignment="1" applyProtection="1">
      <alignment horizontal="right" vertical="center"/>
      <protection hidden="1"/>
    </xf>
    <xf numFmtId="179" fontId="4" fillId="0" borderId="17" xfId="0" applyNumberFormat="1" applyFont="1" applyBorder="1" applyAlignment="1" applyProtection="1">
      <alignment horizontal="right" vertical="center"/>
      <protection locked="0"/>
    </xf>
    <xf numFmtId="179" fontId="4" fillId="0" borderId="7" xfId="0" applyNumberFormat="1" applyFont="1" applyBorder="1" applyAlignment="1" applyProtection="1">
      <alignment horizontal="right" vertical="center"/>
      <protection locked="0"/>
    </xf>
    <xf numFmtId="179" fontId="4" fillId="0" borderId="21" xfId="0" applyNumberFormat="1" applyFont="1" applyBorder="1" applyAlignment="1" applyProtection="1">
      <alignment horizontal="right" vertical="center"/>
      <protection locked="0"/>
    </xf>
    <xf numFmtId="0" fontId="14" fillId="0" borderId="10" xfId="0" applyFont="1" applyBorder="1" applyAlignment="1" applyProtection="1">
      <alignment vertical="center"/>
      <protection locked="0"/>
    </xf>
    <xf numFmtId="0" fontId="14" fillId="0" borderId="11" xfId="0" applyFont="1" applyBorder="1" applyAlignment="1" applyProtection="1">
      <alignment vertical="center"/>
      <protection locked="0"/>
    </xf>
    <xf numFmtId="0" fontId="14" fillId="0" borderId="9" xfId="0" applyFont="1" applyBorder="1" applyAlignment="1" applyProtection="1">
      <alignment vertical="center"/>
      <protection locked="0"/>
    </xf>
    <xf numFmtId="179" fontId="29" fillId="0" borderId="10" xfId="0" applyNumberFormat="1" applyFont="1" applyBorder="1" applyAlignment="1" applyProtection="1">
      <alignment horizontal="right" vertical="center"/>
      <protection locked="0"/>
    </xf>
    <xf numFmtId="179" fontId="29" fillId="0" borderId="11" xfId="0" applyNumberFormat="1" applyFont="1" applyBorder="1" applyAlignment="1" applyProtection="1">
      <alignment horizontal="right" vertical="center"/>
      <protection locked="0"/>
    </xf>
    <xf numFmtId="179" fontId="29" fillId="0" borderId="9" xfId="0" applyNumberFormat="1" applyFont="1" applyBorder="1" applyAlignment="1" applyProtection="1">
      <alignment horizontal="right" vertical="center"/>
      <protection locked="0"/>
    </xf>
    <xf numFmtId="178" fontId="4" fillId="0" borderId="17" xfId="0" applyNumberFormat="1" applyFont="1" applyBorder="1" applyAlignment="1" applyProtection="1">
      <alignment horizontal="right" vertical="center"/>
      <protection locked="0"/>
    </xf>
    <xf numFmtId="178" fontId="4" fillId="0" borderId="7" xfId="0" applyNumberFormat="1" applyFont="1" applyBorder="1" applyAlignment="1" applyProtection="1">
      <alignment horizontal="right" vertical="center"/>
      <protection locked="0"/>
    </xf>
    <xf numFmtId="178" fontId="4" fillId="0" borderId="21" xfId="0" applyNumberFormat="1" applyFont="1" applyBorder="1" applyAlignment="1" applyProtection="1">
      <alignment horizontal="right" vertical="center"/>
      <protection locked="0"/>
    </xf>
    <xf numFmtId="179" fontId="29" fillId="0" borderId="10" xfId="0" applyNumberFormat="1" applyFont="1" applyBorder="1" applyAlignment="1" applyProtection="1">
      <alignment horizontal="right" vertical="center"/>
      <protection locked="0" hidden="1"/>
    </xf>
    <xf numFmtId="179" fontId="29" fillId="0" borderId="11" xfId="0" applyNumberFormat="1" applyFont="1" applyBorder="1" applyAlignment="1" applyProtection="1">
      <alignment horizontal="right" vertical="center"/>
      <protection locked="0" hidden="1"/>
    </xf>
    <xf numFmtId="179" fontId="29" fillId="0" borderId="9" xfId="0" applyNumberFormat="1" applyFont="1" applyBorder="1" applyAlignment="1" applyProtection="1">
      <alignment horizontal="right" vertical="center"/>
      <protection locked="0" hidden="1"/>
    </xf>
    <xf numFmtId="178" fontId="4" fillId="10" borderId="10" xfId="0" applyNumberFormat="1" applyFont="1" applyFill="1" applyBorder="1" applyAlignment="1" applyProtection="1">
      <alignment horizontal="right" vertical="center"/>
      <protection hidden="1"/>
    </xf>
    <xf numFmtId="178" fontId="4" fillId="10" borderId="11" xfId="0" applyNumberFormat="1" applyFont="1" applyFill="1" applyBorder="1" applyAlignment="1" applyProtection="1">
      <alignment horizontal="right" vertical="center"/>
      <protection hidden="1"/>
    </xf>
    <xf numFmtId="178" fontId="4" fillId="10" borderId="9" xfId="0" applyNumberFormat="1" applyFont="1" applyFill="1" applyBorder="1" applyAlignment="1" applyProtection="1">
      <alignment horizontal="right" vertical="center"/>
      <protection hidden="1"/>
    </xf>
    <xf numFmtId="38" fontId="17" fillId="0" borderId="4" xfId="2" applyFont="1" applyFill="1" applyBorder="1" applyAlignment="1" applyProtection="1">
      <alignment vertical="center"/>
      <protection locked="0"/>
    </xf>
    <xf numFmtId="38" fontId="17" fillId="0" borderId="5" xfId="2" applyFont="1" applyFill="1" applyBorder="1" applyAlignment="1" applyProtection="1">
      <alignment vertical="center"/>
      <protection locked="0"/>
    </xf>
    <xf numFmtId="38" fontId="17" fillId="0" borderId="6" xfId="2" applyFont="1" applyFill="1" applyBorder="1" applyAlignment="1" applyProtection="1">
      <alignment vertical="center"/>
      <protection locked="0"/>
    </xf>
    <xf numFmtId="38" fontId="17" fillId="0" borderId="18" xfId="2" applyFont="1" applyFill="1" applyBorder="1" applyAlignment="1" applyProtection="1">
      <alignment vertical="center"/>
      <protection locked="0"/>
    </xf>
    <xf numFmtId="38" fontId="17" fillId="0" borderId="0" xfId="2" applyFont="1" applyFill="1" applyBorder="1" applyAlignment="1" applyProtection="1">
      <alignment vertical="center"/>
      <protection locked="0"/>
    </xf>
    <xf numFmtId="38" fontId="17" fillId="0" borderId="45" xfId="2" applyFont="1" applyFill="1" applyBorder="1" applyAlignment="1" applyProtection="1">
      <alignment vertical="center"/>
      <protection locked="0"/>
    </xf>
    <xf numFmtId="38" fontId="17" fillId="0" borderId="17" xfId="2" applyFont="1" applyFill="1" applyBorder="1" applyAlignment="1" applyProtection="1">
      <alignment vertical="center"/>
      <protection locked="0"/>
    </xf>
    <xf numFmtId="38" fontId="17" fillId="0" borderId="7" xfId="2" applyFont="1" applyFill="1" applyBorder="1" applyAlignment="1" applyProtection="1">
      <alignment vertical="center"/>
      <protection locked="0"/>
    </xf>
    <xf numFmtId="38" fontId="17" fillId="0" borderId="21" xfId="2" applyFont="1" applyFill="1" applyBorder="1" applyAlignment="1" applyProtection="1">
      <alignment vertical="center"/>
      <protection locked="0"/>
    </xf>
    <xf numFmtId="0" fontId="13" fillId="0" borderId="10" xfId="2" applyNumberFormat="1" applyFont="1" applyFill="1" applyBorder="1" applyAlignment="1" applyProtection="1">
      <alignment horizontal="center" vertical="center" shrinkToFit="1"/>
      <protection hidden="1"/>
    </xf>
    <xf numFmtId="0" fontId="13" fillId="0" borderId="11" xfId="2" applyNumberFormat="1" applyFont="1" applyFill="1" applyBorder="1" applyAlignment="1" applyProtection="1">
      <alignment horizontal="center" vertical="center" shrinkToFit="1"/>
      <protection hidden="1"/>
    </xf>
    <xf numFmtId="0" fontId="13" fillId="0" borderId="9" xfId="2" applyNumberFormat="1" applyFont="1" applyFill="1" applyBorder="1" applyAlignment="1" applyProtection="1">
      <alignment horizontal="center" vertical="center" shrinkToFit="1"/>
      <protection hidden="1"/>
    </xf>
    <xf numFmtId="38" fontId="13" fillId="0" borderId="1" xfId="2" applyFont="1" applyFill="1" applyBorder="1" applyAlignment="1" applyProtection="1">
      <alignment horizontal="right" vertical="center"/>
      <protection locked="0"/>
    </xf>
    <xf numFmtId="38" fontId="14" fillId="0" borderId="7" xfId="2" applyFont="1" applyFill="1" applyBorder="1" applyAlignment="1" applyProtection="1">
      <alignment horizontal="left"/>
    </xf>
    <xf numFmtId="38" fontId="4" fillId="10" borderId="5" xfId="2" applyFont="1" applyFill="1" applyBorder="1" applyAlignment="1" applyProtection="1">
      <alignment horizontal="right" vertical="center"/>
      <protection hidden="1"/>
    </xf>
    <xf numFmtId="0" fontId="4" fillId="10" borderId="5" xfId="0" applyFont="1" applyFill="1" applyBorder="1" applyAlignment="1" applyProtection="1">
      <alignment horizontal="right" vertical="center"/>
      <protection hidden="1"/>
    </xf>
    <xf numFmtId="0" fontId="4" fillId="10" borderId="6" xfId="0" applyFont="1" applyFill="1" applyBorder="1" applyAlignment="1" applyProtection="1">
      <alignment horizontal="right" vertical="center"/>
      <protection hidden="1"/>
    </xf>
    <xf numFmtId="0" fontId="4" fillId="10" borderId="7" xfId="0" applyFont="1" applyFill="1" applyBorder="1" applyAlignment="1" applyProtection="1">
      <alignment horizontal="right" vertical="center"/>
      <protection hidden="1"/>
    </xf>
    <xf numFmtId="0" fontId="4" fillId="10" borderId="21" xfId="0" applyFont="1" applyFill="1" applyBorder="1" applyAlignment="1" applyProtection="1">
      <alignment horizontal="right" vertical="center"/>
      <protection hidden="1"/>
    </xf>
    <xf numFmtId="38" fontId="4" fillId="10" borderId="117" xfId="2" applyFont="1" applyFill="1" applyBorder="1" applyAlignment="1" applyProtection="1">
      <alignment horizontal="right" vertical="center" shrinkToFit="1"/>
      <protection hidden="1"/>
    </xf>
    <xf numFmtId="0" fontId="4" fillId="10" borderId="118" xfId="0" applyFont="1" applyFill="1" applyBorder="1" applyAlignment="1" applyProtection="1">
      <alignment horizontal="right" vertical="center" shrinkToFit="1"/>
      <protection hidden="1"/>
    </xf>
    <xf numFmtId="38" fontId="4" fillId="10" borderId="119" xfId="2" applyFont="1" applyFill="1" applyBorder="1" applyAlignment="1" applyProtection="1">
      <alignment horizontal="right" vertical="center" shrinkToFit="1"/>
      <protection hidden="1"/>
    </xf>
    <xf numFmtId="0" fontId="4" fillId="10" borderId="120" xfId="0" applyFont="1" applyFill="1" applyBorder="1" applyAlignment="1" applyProtection="1">
      <alignment horizontal="right" vertical="center" shrinkToFit="1"/>
      <protection hidden="1"/>
    </xf>
    <xf numFmtId="38" fontId="4" fillId="0" borderId="1" xfId="2" applyFont="1" applyFill="1" applyBorder="1" applyAlignment="1" applyProtection="1">
      <alignment horizontal="right" vertical="center" shrinkToFit="1"/>
      <protection hidden="1"/>
    </xf>
    <xf numFmtId="179" fontId="4" fillId="0" borderId="121" xfId="0" applyNumberFormat="1" applyFont="1" applyBorder="1" applyAlignment="1" applyProtection="1">
      <alignment horizontal="right" vertical="center" shrinkToFit="1"/>
      <protection locked="0"/>
    </xf>
    <xf numFmtId="179" fontId="4" fillId="0" borderId="122" xfId="0" applyNumberFormat="1" applyFont="1" applyBorder="1" applyAlignment="1" applyProtection="1">
      <alignment horizontal="right" vertical="center" shrinkToFit="1"/>
      <protection locked="0"/>
    </xf>
    <xf numFmtId="0" fontId="16" fillId="0" borderId="123"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21" xfId="0" applyFont="1" applyBorder="1" applyAlignment="1" applyProtection="1">
      <alignment horizontal="center" vertical="center"/>
    </xf>
    <xf numFmtId="0" fontId="16" fillId="0" borderId="4" xfId="0" applyFont="1" applyBorder="1" applyAlignment="1" applyProtection="1">
      <alignment horizontal="center" vertical="center" shrinkToFit="1"/>
      <protection hidden="1"/>
    </xf>
    <xf numFmtId="0" fontId="16" fillId="0" borderId="5" xfId="0" applyFont="1" applyBorder="1" applyAlignment="1" applyProtection="1">
      <alignment horizontal="center" vertical="center" shrinkToFit="1"/>
      <protection hidden="1"/>
    </xf>
    <xf numFmtId="0" fontId="16" fillId="0" borderId="6" xfId="0" applyFont="1" applyBorder="1" applyAlignment="1" applyProtection="1">
      <alignment horizontal="center" vertical="center" shrinkToFit="1"/>
      <protection hidden="1"/>
    </xf>
    <xf numFmtId="179" fontId="26" fillId="0" borderId="10" xfId="0" applyNumberFormat="1" applyFont="1" applyBorder="1" applyAlignment="1" applyProtection="1">
      <alignment horizontal="right" vertical="center"/>
      <protection locked="0"/>
    </xf>
    <xf numFmtId="179" fontId="26" fillId="0" borderId="11" xfId="0" applyNumberFormat="1" applyFont="1" applyBorder="1" applyAlignment="1" applyProtection="1">
      <alignment horizontal="right" vertical="center"/>
      <protection locked="0"/>
    </xf>
    <xf numFmtId="179" fontId="26" fillId="0" borderId="9" xfId="0" applyNumberFormat="1" applyFont="1" applyBorder="1" applyAlignment="1" applyProtection="1">
      <alignment horizontal="right" vertical="center"/>
      <protection locked="0"/>
    </xf>
    <xf numFmtId="0" fontId="16" fillId="0" borderId="126" xfId="0" applyFont="1" applyBorder="1" applyAlignment="1" applyProtection="1">
      <alignment horizontal="center" vertical="center"/>
    </xf>
    <xf numFmtId="178" fontId="4" fillId="10" borderId="4" xfId="0" applyNumberFormat="1" applyFont="1" applyFill="1" applyBorder="1" applyAlignment="1" applyProtection="1">
      <alignment horizontal="right" vertical="center"/>
      <protection hidden="1"/>
    </xf>
    <xf numFmtId="178" fontId="4" fillId="10" borderId="5" xfId="0" applyNumberFormat="1" applyFont="1" applyFill="1" applyBorder="1" applyAlignment="1" applyProtection="1">
      <alignment horizontal="right" vertical="center"/>
      <protection hidden="1"/>
    </xf>
    <xf numFmtId="178" fontId="4" fillId="10" borderId="6" xfId="0" applyNumberFormat="1" applyFont="1" applyFill="1" applyBorder="1" applyAlignment="1" applyProtection="1">
      <alignment horizontal="right" vertical="center"/>
      <protection hidden="1"/>
    </xf>
    <xf numFmtId="0" fontId="26" fillId="0" borderId="34" xfId="0" applyFont="1" applyBorder="1" applyAlignment="1" applyProtection="1">
      <alignment horizontal="center" vertical="center"/>
    </xf>
    <xf numFmtId="38" fontId="15" fillId="0" borderId="4" xfId="2" applyFont="1" applyFill="1" applyBorder="1" applyAlignment="1" applyProtection="1">
      <alignment horizontal="center" vertical="center" wrapText="1"/>
    </xf>
    <xf numFmtId="38" fontId="15" fillId="0" borderId="5" xfId="2" applyFont="1" applyFill="1" applyBorder="1" applyAlignment="1" applyProtection="1">
      <alignment horizontal="center" vertical="center"/>
    </xf>
    <xf numFmtId="38" fontId="15" fillId="0" borderId="6" xfId="2" applyFont="1" applyFill="1" applyBorder="1" applyAlignment="1" applyProtection="1">
      <alignment horizontal="center" vertical="center"/>
    </xf>
    <xf numFmtId="0" fontId="28" fillId="0" borderId="10" xfId="0" applyFont="1" applyBorder="1" applyAlignment="1" applyProtection="1">
      <alignment horizontal="center" vertical="top"/>
      <protection locked="0"/>
    </xf>
    <xf numFmtId="0" fontId="28" fillId="0" borderId="11" xfId="0" applyFont="1" applyBorder="1" applyAlignment="1" applyProtection="1">
      <alignment horizontal="center" vertical="top"/>
      <protection locked="0"/>
    </xf>
    <xf numFmtId="0" fontId="30" fillId="0" borderId="111" xfId="0" applyFont="1" applyBorder="1" applyAlignment="1" applyProtection="1">
      <alignment horizontal="right" vertical="center"/>
      <protection hidden="1"/>
    </xf>
    <xf numFmtId="0" fontId="30" fillId="0" borderId="112" xfId="0" applyFont="1" applyBorder="1" applyAlignment="1" applyProtection="1">
      <alignment horizontal="right" vertical="center"/>
      <protection hidden="1"/>
    </xf>
    <xf numFmtId="0" fontId="30" fillId="0" borderId="113" xfId="0" applyFont="1" applyBorder="1" applyAlignment="1" applyProtection="1">
      <alignment horizontal="right" vertical="center"/>
      <protection hidden="1"/>
    </xf>
    <xf numFmtId="0" fontId="30" fillId="0" borderId="114" xfId="0" applyFont="1" applyBorder="1" applyAlignment="1" applyProtection="1">
      <alignment horizontal="right" vertical="center"/>
      <protection hidden="1"/>
    </xf>
    <xf numFmtId="0" fontId="30" fillId="0" borderId="115" xfId="0" applyFont="1" applyBorder="1" applyAlignment="1" applyProtection="1">
      <alignment horizontal="right" vertical="center"/>
      <protection hidden="1"/>
    </xf>
    <xf numFmtId="0" fontId="30" fillId="0" borderId="116" xfId="0" applyFont="1" applyBorder="1" applyAlignment="1" applyProtection="1">
      <alignment horizontal="right" vertical="center"/>
      <protection hidden="1"/>
    </xf>
    <xf numFmtId="38" fontId="23" fillId="11" borderId="5" xfId="0" applyNumberFormat="1" applyFont="1" applyFill="1" applyBorder="1" applyAlignment="1" applyProtection="1">
      <alignment horizontal="right" vertical="center"/>
      <protection hidden="1"/>
    </xf>
    <xf numFmtId="38" fontId="23" fillId="11" borderId="6" xfId="0" applyNumberFormat="1" applyFont="1" applyFill="1" applyBorder="1" applyAlignment="1" applyProtection="1">
      <alignment horizontal="right" vertical="center"/>
      <protection hidden="1"/>
    </xf>
    <xf numFmtId="38" fontId="23" fillId="11" borderId="7" xfId="0" applyNumberFormat="1" applyFont="1" applyFill="1" applyBorder="1" applyAlignment="1" applyProtection="1">
      <alignment horizontal="right" vertical="center"/>
      <protection hidden="1"/>
    </xf>
    <xf numFmtId="38" fontId="23" fillId="11" borderId="21" xfId="0" applyNumberFormat="1" applyFont="1" applyFill="1" applyBorder="1" applyAlignment="1" applyProtection="1">
      <alignment horizontal="right" vertical="center"/>
      <protection hidden="1"/>
    </xf>
    <xf numFmtId="0" fontId="16" fillId="0" borderId="18"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16" fillId="0" borderId="45" xfId="0" applyFont="1" applyFill="1" applyBorder="1" applyAlignment="1" applyProtection="1">
      <alignment horizontal="center" vertical="center" wrapText="1"/>
      <protection hidden="1"/>
    </xf>
    <xf numFmtId="0" fontId="16" fillId="0" borderId="17" xfId="0" applyFont="1" applyFill="1" applyBorder="1" applyAlignment="1" applyProtection="1">
      <alignment horizontal="center" vertical="center" wrapText="1"/>
      <protection hidden="1"/>
    </xf>
    <xf numFmtId="0" fontId="16" fillId="0" borderId="7" xfId="0" applyFont="1" applyFill="1" applyBorder="1" applyAlignment="1" applyProtection="1">
      <alignment horizontal="center" vertical="center" wrapText="1"/>
      <protection hidden="1"/>
    </xf>
    <xf numFmtId="0" fontId="16" fillId="0" borderId="21" xfId="0" applyFont="1" applyFill="1" applyBorder="1" applyAlignment="1" applyProtection="1">
      <alignment horizontal="center" vertical="center" wrapText="1"/>
      <protection hidden="1"/>
    </xf>
    <xf numFmtId="179" fontId="21" fillId="0" borderId="10" xfId="0" applyNumberFormat="1" applyFont="1" applyBorder="1" applyAlignment="1" applyProtection="1">
      <alignment horizontal="right" vertical="center" shrinkToFit="1"/>
      <protection locked="0"/>
    </xf>
    <xf numFmtId="179" fontId="21" fillId="0" borderId="11" xfId="0" applyNumberFormat="1" applyFont="1" applyBorder="1" applyAlignment="1" applyProtection="1">
      <alignment horizontal="right" vertical="center" shrinkToFit="1"/>
      <protection locked="0"/>
    </xf>
    <xf numFmtId="0" fontId="15" fillId="0" borderId="3" xfId="0" applyFont="1" applyBorder="1" applyAlignment="1" applyProtection="1">
      <alignment horizontal="center" vertical="center" textRotation="255"/>
    </xf>
    <xf numFmtId="0" fontId="15" fillId="0" borderId="8" xfId="0" applyFont="1" applyBorder="1" applyAlignment="1" applyProtection="1">
      <alignment horizontal="center" vertical="center" textRotation="255"/>
    </xf>
    <xf numFmtId="0" fontId="15" fillId="0" borderId="2" xfId="0" applyFont="1" applyBorder="1" applyAlignment="1" applyProtection="1">
      <alignment horizontal="center" vertical="center" textRotation="255"/>
    </xf>
    <xf numFmtId="0" fontId="16" fillId="0" borderId="3" xfId="0" applyFont="1" applyFill="1" applyBorder="1" applyAlignment="1" applyProtection="1">
      <alignment horizontal="left" vertical="center" wrapText="1"/>
      <protection hidden="1"/>
    </xf>
    <xf numFmtId="38" fontId="31" fillId="11" borderId="5" xfId="2" applyFont="1" applyFill="1" applyBorder="1" applyAlignment="1" applyProtection="1">
      <alignment horizontal="right" vertical="center"/>
      <protection hidden="1"/>
    </xf>
    <xf numFmtId="38" fontId="31" fillId="11" borderId="6" xfId="2" applyFont="1" applyFill="1" applyBorder="1" applyAlignment="1" applyProtection="1">
      <alignment horizontal="right" vertical="center"/>
      <protection hidden="1"/>
    </xf>
    <xf numFmtId="38" fontId="31" fillId="11" borderId="7" xfId="2" applyFont="1" applyFill="1" applyBorder="1" applyAlignment="1" applyProtection="1">
      <alignment horizontal="right" vertical="center"/>
      <protection hidden="1"/>
    </xf>
    <xf numFmtId="38" fontId="31" fillId="11" borderId="21" xfId="2" applyFont="1" applyFill="1" applyBorder="1" applyAlignment="1" applyProtection="1">
      <alignment horizontal="right" vertical="center"/>
      <protection hidden="1"/>
    </xf>
    <xf numFmtId="0" fontId="14" fillId="0" borderId="4" xfId="0" applyFont="1" applyBorder="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4" fillId="0" borderId="6" xfId="0"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hidden="1"/>
    </xf>
    <xf numFmtId="0" fontId="14" fillId="0" borderId="21" xfId="0" applyFont="1" applyBorder="1" applyAlignment="1" applyProtection="1">
      <alignment horizontal="center" vertical="center"/>
      <protection hidden="1"/>
    </xf>
    <xf numFmtId="38" fontId="4" fillId="0" borderId="10" xfId="2" applyFont="1" applyFill="1" applyBorder="1" applyAlignment="1" applyProtection="1">
      <alignment horizontal="center" vertical="center"/>
      <protection hidden="1"/>
    </xf>
    <xf numFmtId="38" fontId="4" fillId="0" borderId="9" xfId="2" applyFont="1" applyFill="1" applyBorder="1" applyAlignment="1" applyProtection="1">
      <alignment horizontal="center" vertical="center"/>
      <protection hidden="1"/>
    </xf>
    <xf numFmtId="193" fontId="4" fillId="27" borderId="10" xfId="2" applyNumberFormat="1" applyFont="1" applyFill="1" applyBorder="1" applyAlignment="1" applyProtection="1">
      <alignment horizontal="center" vertical="center"/>
      <protection locked="0"/>
    </xf>
    <xf numFmtId="193" fontId="4" fillId="27" borderId="9" xfId="2" applyNumberFormat="1" applyFont="1" applyFill="1" applyBorder="1" applyAlignment="1" applyProtection="1">
      <alignment horizontal="center" vertical="center"/>
      <protection locked="0"/>
    </xf>
    <xf numFmtId="0" fontId="99" fillId="0" borderId="7" xfId="0" applyFont="1" applyBorder="1" applyAlignment="1" applyProtection="1">
      <alignment horizontal="left" wrapText="1"/>
    </xf>
    <xf numFmtId="0" fontId="14" fillId="0" borderId="7" xfId="0" applyFont="1" applyBorder="1" applyAlignment="1" applyProtection="1">
      <alignment horizontal="left" wrapText="1"/>
    </xf>
    <xf numFmtId="0" fontId="15" fillId="17" borderId="1" xfId="0" applyFont="1" applyFill="1" applyBorder="1" applyAlignment="1" applyProtection="1">
      <alignment horizontal="center" vertical="center" wrapText="1"/>
      <protection hidden="1"/>
    </xf>
    <xf numFmtId="0" fontId="15" fillId="0" borderId="1" xfId="0" applyFont="1" applyFill="1" applyBorder="1" applyAlignment="1" applyProtection="1">
      <alignment horizontal="center" vertical="center" wrapText="1"/>
      <protection hidden="1"/>
    </xf>
    <xf numFmtId="0" fontId="15" fillId="17" borderId="4" xfId="0" applyFont="1" applyFill="1" applyBorder="1" applyAlignment="1" applyProtection="1">
      <alignment horizontal="center" vertical="center" wrapText="1"/>
      <protection hidden="1"/>
    </xf>
    <xf numFmtId="0" fontId="15" fillId="17" borderId="6" xfId="0" applyFont="1" applyFill="1" applyBorder="1" applyAlignment="1" applyProtection="1">
      <alignment horizontal="center" vertical="center" wrapText="1"/>
      <protection hidden="1"/>
    </xf>
    <xf numFmtId="0" fontId="15" fillId="17" borderId="18" xfId="0" applyFont="1" applyFill="1" applyBorder="1" applyAlignment="1" applyProtection="1">
      <alignment horizontal="center" vertical="center" wrapText="1"/>
      <protection hidden="1"/>
    </xf>
    <xf numFmtId="0" fontId="15" fillId="17" borderId="45" xfId="0" applyFont="1" applyFill="1" applyBorder="1" applyAlignment="1" applyProtection="1">
      <alignment horizontal="center" vertical="center" wrapText="1"/>
      <protection hidden="1"/>
    </xf>
    <xf numFmtId="0" fontId="15" fillId="17" borderId="17" xfId="0" applyFont="1" applyFill="1" applyBorder="1" applyAlignment="1" applyProtection="1">
      <alignment horizontal="center" vertical="center" wrapText="1"/>
      <protection hidden="1"/>
    </xf>
    <xf numFmtId="0" fontId="15" fillId="17" borderId="21" xfId="0" applyFont="1" applyFill="1" applyBorder="1" applyAlignment="1" applyProtection="1">
      <alignment horizontal="center" vertical="center" wrapText="1"/>
      <protection hidden="1"/>
    </xf>
    <xf numFmtId="0" fontId="15" fillId="0" borderId="8" xfId="0" applyFont="1" applyFill="1" applyBorder="1" applyAlignment="1" applyProtection="1">
      <alignment horizontal="center" vertical="center" wrapText="1"/>
      <protection hidden="1"/>
    </xf>
    <xf numFmtId="0" fontId="15" fillId="0" borderId="2" xfId="0" applyFont="1" applyFill="1" applyBorder="1" applyAlignment="1" applyProtection="1">
      <alignment horizontal="center" vertical="center" wrapText="1"/>
      <protection hidden="1"/>
    </xf>
    <xf numFmtId="0" fontId="16" fillId="18" borderId="8" xfId="0" applyFont="1" applyFill="1" applyBorder="1" applyAlignment="1" applyProtection="1">
      <alignment horizontal="center" vertical="center" wrapText="1"/>
      <protection hidden="1"/>
    </xf>
    <xf numFmtId="0" fontId="16" fillId="18" borderId="2" xfId="0" applyFont="1" applyFill="1" applyBorder="1" applyAlignment="1" applyProtection="1">
      <alignment horizontal="center" vertical="center" wrapText="1"/>
      <protection hidden="1"/>
    </xf>
    <xf numFmtId="0" fontId="15" fillId="18" borderId="8" xfId="0" applyFont="1" applyFill="1" applyBorder="1" applyAlignment="1" applyProtection="1">
      <alignment horizontal="center" vertical="top" wrapText="1"/>
      <protection hidden="1"/>
    </xf>
    <xf numFmtId="0" fontId="15" fillId="18" borderId="2" xfId="0" applyFont="1" applyFill="1" applyBorder="1" applyAlignment="1" applyProtection="1">
      <alignment horizontal="center" vertical="top" wrapText="1"/>
      <protection hidden="1"/>
    </xf>
    <xf numFmtId="0" fontId="15" fillId="0" borderId="3" xfId="0" applyFont="1" applyFill="1" applyBorder="1" applyAlignment="1" applyProtection="1">
      <alignment horizontal="center" vertical="center" wrapText="1"/>
      <protection hidden="1"/>
    </xf>
    <xf numFmtId="0" fontId="15" fillId="0" borderId="8" xfId="0" applyFont="1" applyFill="1" applyBorder="1" applyAlignment="1" applyProtection="1">
      <alignment horizontal="center" vertical="top" wrapText="1"/>
      <protection hidden="1"/>
    </xf>
    <xf numFmtId="0" fontId="15" fillId="0" borderId="2" xfId="0" applyFont="1" applyFill="1" applyBorder="1" applyAlignment="1" applyProtection="1">
      <alignment horizontal="center" vertical="top" wrapText="1"/>
      <protection hidden="1"/>
    </xf>
    <xf numFmtId="0" fontId="16" fillId="0" borderId="8" xfId="0" applyFont="1" applyFill="1" applyBorder="1" applyAlignment="1" applyProtection="1">
      <alignment horizontal="center" vertical="center" wrapText="1"/>
      <protection hidden="1"/>
    </xf>
    <xf numFmtId="0" fontId="16" fillId="0" borderId="2" xfId="0" applyFont="1" applyFill="1" applyBorder="1" applyAlignment="1" applyProtection="1">
      <alignment horizontal="center" vertical="center" wrapText="1"/>
      <protection hidden="1"/>
    </xf>
    <xf numFmtId="0" fontId="16" fillId="0" borderId="4" xfId="0" applyFont="1" applyFill="1" applyBorder="1" applyAlignment="1" applyProtection="1">
      <alignment horizontal="center" vertical="center" wrapText="1"/>
      <protection hidden="1"/>
    </xf>
    <xf numFmtId="0" fontId="16" fillId="0" borderId="5" xfId="0" applyFont="1" applyFill="1" applyBorder="1" applyAlignment="1" applyProtection="1">
      <alignment horizontal="center" vertical="center" wrapText="1"/>
      <protection hidden="1"/>
    </xf>
    <xf numFmtId="0" fontId="16" fillId="0" borderId="6" xfId="0" applyFont="1" applyFill="1" applyBorder="1" applyAlignment="1" applyProtection="1">
      <alignment horizontal="center" vertical="center" wrapText="1"/>
      <protection hidden="1"/>
    </xf>
    <xf numFmtId="0" fontId="16" fillId="0" borderId="3" xfId="0" applyFont="1" applyFill="1" applyBorder="1" applyAlignment="1" applyProtection="1">
      <alignment horizontal="center" vertical="center" wrapText="1"/>
      <protection hidden="1"/>
    </xf>
    <xf numFmtId="0" fontId="36" fillId="0" borderId="29" xfId="0" applyFont="1" applyBorder="1" applyAlignment="1" applyProtection="1">
      <alignment horizontal="center" vertical="center" wrapText="1"/>
      <protection hidden="1"/>
    </xf>
    <xf numFmtId="0" fontId="36" fillId="0" borderId="31" xfId="0" applyFont="1" applyBorder="1" applyAlignment="1" applyProtection="1">
      <alignment horizontal="center" vertical="center" wrapText="1"/>
      <protection hidden="1"/>
    </xf>
    <xf numFmtId="0" fontId="36" fillId="0" borderId="30" xfId="0" applyFont="1" applyBorder="1" applyAlignment="1" applyProtection="1">
      <alignment horizontal="center" vertical="center" wrapText="1"/>
      <protection hidden="1"/>
    </xf>
    <xf numFmtId="0" fontId="36" fillId="14" borderId="26" xfId="0" applyFont="1" applyFill="1" applyBorder="1" applyAlignment="1" applyProtection="1">
      <alignment horizontal="center" vertical="center"/>
      <protection hidden="1"/>
    </xf>
    <xf numFmtId="0" fontId="36" fillId="14" borderId="27" xfId="0" applyFont="1" applyFill="1" applyBorder="1" applyAlignment="1" applyProtection="1">
      <alignment horizontal="center" vertical="center"/>
      <protection hidden="1"/>
    </xf>
    <xf numFmtId="0" fontId="36" fillId="14" borderId="23" xfId="0" applyFont="1" applyFill="1" applyBorder="1" applyAlignment="1" applyProtection="1">
      <alignment horizontal="center" vertical="center"/>
      <protection hidden="1"/>
    </xf>
    <xf numFmtId="0" fontId="36" fillId="14" borderId="24" xfId="0" applyFont="1" applyFill="1" applyBorder="1" applyAlignment="1" applyProtection="1">
      <alignment horizontal="center" vertical="center"/>
      <protection hidden="1"/>
    </xf>
    <xf numFmtId="0" fontId="15" fillId="14" borderId="10" xfId="0" applyFont="1" applyFill="1" applyBorder="1" applyAlignment="1" applyProtection="1">
      <alignment horizontal="center" vertical="center"/>
      <protection hidden="1"/>
    </xf>
    <xf numFmtId="0" fontId="15" fillId="14" borderId="11" xfId="0" applyFont="1" applyFill="1" applyBorder="1" applyAlignment="1" applyProtection="1">
      <alignment horizontal="center" vertical="center"/>
      <protection hidden="1"/>
    </xf>
    <xf numFmtId="0" fontId="28" fillId="17" borderId="29" xfId="0" applyFont="1" applyFill="1" applyBorder="1" applyAlignment="1" applyProtection="1">
      <alignment horizontal="center" vertical="center" wrapText="1"/>
      <protection hidden="1"/>
    </xf>
    <xf numFmtId="0" fontId="28" fillId="17" borderId="30" xfId="0" applyFont="1" applyFill="1" applyBorder="1" applyAlignment="1" applyProtection="1">
      <alignment horizontal="center" vertical="center"/>
      <protection hidden="1"/>
    </xf>
    <xf numFmtId="0" fontId="92" fillId="14" borderId="10" xfId="0" applyFont="1" applyFill="1" applyBorder="1" applyAlignment="1" applyProtection="1">
      <alignment horizontal="center" vertical="center"/>
      <protection hidden="1"/>
    </xf>
    <xf numFmtId="0" fontId="92" fillId="14" borderId="9" xfId="0" applyFont="1" applyFill="1" applyBorder="1" applyAlignment="1" applyProtection="1">
      <alignment horizontal="center" vertical="center"/>
      <protection hidden="1"/>
    </xf>
    <xf numFmtId="0" fontId="15" fillId="14" borderId="1" xfId="0" applyFont="1" applyFill="1" applyBorder="1" applyAlignment="1" applyProtection="1">
      <alignment horizontal="center" vertical="center"/>
      <protection hidden="1"/>
    </xf>
    <xf numFmtId="0" fontId="28" fillId="14" borderId="29" xfId="0" applyFont="1" applyFill="1" applyBorder="1" applyAlignment="1" applyProtection="1">
      <alignment horizontal="center" vertical="center" wrapText="1"/>
      <protection hidden="1"/>
    </xf>
    <xf numFmtId="0" fontId="28" fillId="14" borderId="30" xfId="0" applyFont="1" applyFill="1" applyBorder="1" applyAlignment="1" applyProtection="1">
      <alignment horizontal="center" vertical="center"/>
      <protection hidden="1"/>
    </xf>
    <xf numFmtId="0" fontId="28" fillId="14" borderId="26" xfId="0" applyFont="1" applyFill="1" applyBorder="1" applyAlignment="1" applyProtection="1">
      <alignment horizontal="center" vertical="center" wrapText="1"/>
      <protection hidden="1"/>
    </xf>
    <xf numFmtId="0" fontId="28" fillId="14" borderId="23" xfId="0" applyFont="1" applyFill="1" applyBorder="1" applyAlignment="1" applyProtection="1">
      <alignment horizontal="center" vertical="center"/>
      <protection hidden="1"/>
    </xf>
    <xf numFmtId="0" fontId="28" fillId="17" borderId="26" xfId="0" applyFont="1" applyFill="1" applyBorder="1" applyAlignment="1" applyProtection="1">
      <alignment horizontal="center" vertical="center" wrapText="1"/>
      <protection hidden="1"/>
    </xf>
    <xf numFmtId="0" fontId="28" fillId="17" borderId="23" xfId="0" applyFont="1" applyFill="1" applyBorder="1" applyAlignment="1" applyProtection="1">
      <alignment horizontal="center" vertical="center"/>
      <protection hidden="1"/>
    </xf>
    <xf numFmtId="0" fontId="36" fillId="17" borderId="26" xfId="0" applyFont="1" applyFill="1" applyBorder="1" applyAlignment="1" applyProtection="1">
      <alignment horizontal="center" vertical="center"/>
      <protection hidden="1"/>
    </xf>
    <xf numFmtId="0" fontId="36" fillId="17" borderId="28" xfId="0" applyFont="1" applyFill="1" applyBorder="1" applyAlignment="1" applyProtection="1">
      <alignment horizontal="center" vertical="center"/>
      <protection hidden="1"/>
    </xf>
    <xf numFmtId="0" fontId="36" fillId="14" borderId="32" xfId="0" applyFont="1" applyFill="1" applyBorder="1" applyAlignment="1" applyProtection="1">
      <alignment horizontal="center" vertical="center"/>
      <protection hidden="1"/>
    </xf>
    <xf numFmtId="0" fontId="36" fillId="14" borderId="33" xfId="0" applyFont="1" applyFill="1" applyBorder="1" applyAlignment="1" applyProtection="1">
      <alignment horizontal="center" vertical="center"/>
      <protection hidden="1"/>
    </xf>
    <xf numFmtId="0" fontId="97" fillId="0" borderId="24" xfId="0" applyFont="1" applyBorder="1" applyAlignment="1" applyProtection="1">
      <alignment horizontal="right" vertical="center"/>
      <protection hidden="1"/>
    </xf>
    <xf numFmtId="38" fontId="0" fillId="2" borderId="5" xfId="2" applyFont="1" applyFill="1" applyBorder="1" applyAlignment="1" applyProtection="1">
      <alignment horizontal="center"/>
      <protection hidden="1"/>
    </xf>
    <xf numFmtId="38" fontId="0" fillId="2" borderId="5" xfId="2" applyFont="1" applyFill="1" applyBorder="1" applyAlignment="1">
      <alignment horizontal="center"/>
    </xf>
    <xf numFmtId="38" fontId="7" fillId="9" borderId="10" xfId="2" applyFont="1" applyFill="1" applyBorder="1" applyAlignment="1" applyProtection="1">
      <alignment horizontal="center" vertical="center"/>
      <protection locked="0"/>
    </xf>
    <xf numFmtId="0" fontId="7" fillId="9" borderId="9" xfId="0" applyFont="1" applyFill="1" applyBorder="1" applyAlignment="1" applyProtection="1">
      <alignment horizontal="center" vertical="center"/>
      <protection locked="0"/>
    </xf>
    <xf numFmtId="38" fontId="5" fillId="0" borderId="10" xfId="2" applyFont="1" applyFill="1" applyBorder="1" applyAlignment="1">
      <alignment horizontal="center"/>
    </xf>
    <xf numFmtId="0" fontId="5" fillId="0" borderId="9" xfId="0" applyFont="1" applyFill="1" applyBorder="1" applyAlignment="1"/>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1" xfId="0" applyFont="1" applyFill="1" applyBorder="1" applyAlignment="1">
      <alignment horizontal="left" vertical="center" wrapText="1"/>
    </xf>
    <xf numFmtId="38" fontId="0" fillId="2" borderId="1" xfId="2" applyFont="1" applyFill="1" applyBorder="1" applyAlignment="1">
      <alignment horizontal="center" vertical="center"/>
    </xf>
    <xf numFmtId="38" fontId="0" fillId="9" borderId="10" xfId="2" applyFont="1" applyFill="1" applyBorder="1" applyAlignment="1" applyProtection="1">
      <alignment horizontal="center"/>
      <protection locked="0"/>
    </xf>
    <xf numFmtId="38" fontId="0" fillId="9" borderId="9" xfId="2" applyFont="1" applyFill="1" applyBorder="1" applyAlignment="1" applyProtection="1">
      <alignment horizontal="center"/>
      <protection locked="0"/>
    </xf>
    <xf numFmtId="38" fontId="0" fillId="2" borderId="10" xfId="2" applyFont="1" applyFill="1" applyBorder="1" applyAlignment="1">
      <alignment horizontal="center" vertical="center"/>
    </xf>
    <xf numFmtId="38" fontId="0" fillId="2" borderId="9" xfId="2" applyFont="1" applyFill="1" applyBorder="1" applyAlignment="1">
      <alignment horizontal="center" vertical="center"/>
    </xf>
    <xf numFmtId="38" fontId="0" fillId="9" borderId="1" xfId="2" applyFont="1" applyFill="1" applyBorder="1" applyAlignment="1" applyProtection="1">
      <alignment horizontal="center"/>
      <protection locked="0"/>
    </xf>
    <xf numFmtId="0" fontId="0" fillId="0" borderId="156" xfId="0" applyBorder="1" applyAlignment="1" applyProtection="1">
      <alignment horizontal="center" vertical="center"/>
    </xf>
    <xf numFmtId="0" fontId="0" fillId="0" borderId="138" xfId="0" applyBorder="1" applyAlignment="1" applyProtection="1">
      <alignment horizontal="center" vertical="center"/>
    </xf>
    <xf numFmtId="0" fontId="0" fillId="0" borderId="134" xfId="0" applyBorder="1" applyAlignment="1" applyProtection="1">
      <alignment horizontal="center" vertical="center"/>
    </xf>
    <xf numFmtId="0" fontId="0" fillId="0" borderId="152" xfId="0" applyBorder="1" applyAlignment="1" applyProtection="1">
      <alignment horizontal="center" vertical="center"/>
    </xf>
    <xf numFmtId="0" fontId="0" fillId="0" borderId="143" xfId="0" applyBorder="1" applyAlignment="1" applyProtection="1">
      <alignment horizontal="center" vertical="center"/>
    </xf>
    <xf numFmtId="0" fontId="0" fillId="0" borderId="144" xfId="0" applyBorder="1" applyAlignment="1" applyProtection="1">
      <alignment horizontal="center" vertical="center"/>
    </xf>
    <xf numFmtId="0" fontId="77" fillId="0" borderId="3" xfId="0" applyFont="1" applyBorder="1" applyAlignment="1" applyProtection="1">
      <alignment horizontal="center" vertical="center" textRotation="255"/>
    </xf>
    <xf numFmtId="0" fontId="77" fillId="0" borderId="8" xfId="0" applyFont="1" applyBorder="1" applyAlignment="1" applyProtection="1">
      <alignment horizontal="center" vertical="center" textRotation="255"/>
    </xf>
    <xf numFmtId="0" fontId="77" fillId="0" borderId="2" xfId="0" applyFont="1" applyBorder="1" applyAlignment="1" applyProtection="1">
      <alignment horizontal="center" vertical="center" textRotation="255"/>
    </xf>
    <xf numFmtId="0" fontId="73" fillId="0" borderId="1" xfId="0" applyFont="1" applyBorder="1" applyAlignment="1" applyProtection="1">
      <alignment horizontal="center" vertical="center" textRotation="255"/>
    </xf>
    <xf numFmtId="0" fontId="77" fillId="0" borderId="1" xfId="0" applyFont="1" applyBorder="1" applyAlignment="1" applyProtection="1">
      <alignment horizontal="center" vertical="center" textRotation="255"/>
    </xf>
    <xf numFmtId="0" fontId="73" fillId="0" borderId="1" xfId="0" applyFont="1" applyBorder="1" applyAlignment="1" applyProtection="1">
      <alignment horizontal="center" vertical="center"/>
    </xf>
    <xf numFmtId="0" fontId="78" fillId="0" borderId="1" xfId="0" applyFont="1" applyBorder="1" applyAlignment="1" applyProtection="1">
      <alignment horizontal="center" vertical="center" textRotation="255"/>
    </xf>
    <xf numFmtId="0" fontId="79" fillId="0" borderId="18" xfId="0" applyFont="1" applyBorder="1" applyAlignment="1" applyProtection="1">
      <alignment horizontal="center" vertical="center" wrapText="1"/>
    </xf>
    <xf numFmtId="0" fontId="77" fillId="0" borderId="18" xfId="0" applyFont="1" applyBorder="1" applyAlignment="1" applyProtection="1">
      <alignment horizontal="center" vertical="center" wrapText="1"/>
    </xf>
    <xf numFmtId="0" fontId="77" fillId="0" borderId="18" xfId="0" applyFont="1" applyBorder="1" applyAlignment="1" applyProtection="1">
      <alignment horizontal="center" vertical="center"/>
    </xf>
    <xf numFmtId="0" fontId="77" fillId="0" borderId="0" xfId="0" applyFont="1" applyBorder="1" applyAlignment="1" applyProtection="1">
      <alignment horizontal="center" vertical="center"/>
    </xf>
    <xf numFmtId="0" fontId="17" fillId="14" borderId="1" xfId="0" applyFont="1" applyFill="1" applyBorder="1" applyAlignment="1" applyProtection="1">
      <alignment horizontal="center" vertical="center" wrapText="1"/>
    </xf>
    <xf numFmtId="0" fontId="77" fillId="0" borderId="3" xfId="0" applyFont="1" applyBorder="1" applyAlignment="1" applyProtection="1">
      <alignment horizontal="center" vertical="center" textRotation="255" wrapText="1"/>
    </xf>
    <xf numFmtId="0" fontId="77" fillId="0" borderId="8" xfId="0" applyFont="1" applyBorder="1" applyAlignment="1" applyProtection="1">
      <alignment horizontal="center" vertical="center" textRotation="255" wrapText="1"/>
    </xf>
    <xf numFmtId="0" fontId="77" fillId="0" borderId="2" xfId="0" applyFont="1" applyBorder="1" applyAlignment="1" applyProtection="1">
      <alignment horizontal="center" vertical="center" textRotation="255" wrapText="1"/>
    </xf>
    <xf numFmtId="49" fontId="73" fillId="0" borderId="10" xfId="2" applyNumberFormat="1" applyFont="1" applyBorder="1" applyAlignment="1" applyProtection="1">
      <alignment horizontal="center" vertical="center" shrinkToFit="1"/>
    </xf>
    <xf numFmtId="49" fontId="73" fillId="0" borderId="11" xfId="2" applyNumberFormat="1" applyFont="1" applyBorder="1" applyAlignment="1" applyProtection="1">
      <alignment horizontal="center" vertical="center" shrinkToFit="1"/>
    </xf>
    <xf numFmtId="49" fontId="73" fillId="0" borderId="9" xfId="2" applyNumberFormat="1" applyFont="1" applyBorder="1" applyAlignment="1" applyProtection="1">
      <alignment horizontal="center" vertical="center" shrinkToFit="1"/>
    </xf>
    <xf numFmtId="0" fontId="77" fillId="0" borderId="45" xfId="0" applyFont="1" applyBorder="1" applyAlignment="1" applyProtection="1">
      <alignment horizontal="center" vertical="center"/>
    </xf>
    <xf numFmtId="0" fontId="0" fillId="22" borderId="1" xfId="0" applyFill="1" applyBorder="1" applyAlignment="1" applyProtection="1">
      <alignment horizontal="center" vertical="center"/>
    </xf>
    <xf numFmtId="38" fontId="73" fillId="0" borderId="4" xfId="2" applyFont="1" applyBorder="1" applyAlignment="1" applyProtection="1">
      <alignment horizontal="right" vertical="center" shrinkToFit="1"/>
    </xf>
    <xf numFmtId="38" fontId="73" fillId="0" borderId="5" xfId="2" applyFont="1" applyBorder="1" applyAlignment="1" applyProtection="1">
      <alignment horizontal="right" vertical="center" shrinkToFit="1"/>
    </xf>
    <xf numFmtId="38" fontId="73" fillId="0" borderId="6" xfId="2" applyFont="1" applyBorder="1" applyAlignment="1" applyProtection="1">
      <alignment horizontal="right" vertical="center" shrinkToFit="1"/>
    </xf>
    <xf numFmtId="0" fontId="73" fillId="0" borderId="4" xfId="0" applyFont="1" applyFill="1" applyBorder="1" applyAlignment="1" applyProtection="1">
      <alignment horizontal="left" vertical="center" shrinkToFit="1"/>
    </xf>
    <xf numFmtId="0" fontId="73" fillId="0" borderId="5" xfId="0" applyFont="1" applyFill="1" applyBorder="1" applyAlignment="1" applyProtection="1">
      <alignment horizontal="left" vertical="center" shrinkToFit="1"/>
    </xf>
    <xf numFmtId="0" fontId="73" fillId="0" borderId="6" xfId="0" applyFont="1" applyFill="1" applyBorder="1" applyAlignment="1" applyProtection="1">
      <alignment horizontal="left" vertical="center" shrinkToFit="1"/>
    </xf>
    <xf numFmtId="9" fontId="73" fillId="0" borderId="4" xfId="1" applyNumberFormat="1" applyFont="1" applyFill="1" applyBorder="1" applyAlignment="1" applyProtection="1">
      <alignment horizontal="center" vertical="center" shrinkToFit="1"/>
    </xf>
    <xf numFmtId="9" fontId="73" fillId="0" borderId="5" xfId="1" applyNumberFormat="1" applyFont="1" applyFill="1" applyBorder="1" applyAlignment="1" applyProtection="1">
      <alignment horizontal="center" vertical="center" shrinkToFit="1"/>
    </xf>
    <xf numFmtId="9" fontId="73" fillId="0" borderId="6" xfId="1" applyNumberFormat="1" applyFont="1" applyFill="1" applyBorder="1" applyAlignment="1" applyProtection="1">
      <alignment horizontal="center" vertical="center" shrinkToFit="1"/>
    </xf>
    <xf numFmtId="0" fontId="0" fillId="0" borderId="132" xfId="0" applyBorder="1" applyAlignment="1" applyProtection="1">
      <alignment horizontal="center" vertical="center"/>
    </xf>
    <xf numFmtId="0" fontId="0" fillId="14" borderId="1" xfId="0" applyFill="1" applyBorder="1" applyAlignment="1" applyProtection="1">
      <alignment horizontal="center" vertical="center"/>
    </xf>
    <xf numFmtId="0" fontId="79" fillId="14" borderId="18" xfId="0" applyFont="1" applyFill="1" applyBorder="1" applyAlignment="1" applyProtection="1">
      <alignment horizontal="center" vertical="center" wrapText="1"/>
    </xf>
    <xf numFmtId="0" fontId="77" fillId="0" borderId="18" xfId="0" applyFont="1" applyBorder="1" applyAlignment="1" applyProtection="1">
      <alignment horizontal="right" vertical="center" wrapText="1"/>
    </xf>
    <xf numFmtId="0" fontId="77" fillId="0" borderId="18" xfId="0" applyFont="1" applyBorder="1" applyAlignment="1" applyProtection="1">
      <alignment horizontal="right" vertical="center"/>
    </xf>
    <xf numFmtId="0" fontId="77" fillId="0" borderId="8" xfId="0" applyFont="1" applyBorder="1" applyAlignment="1" applyProtection="1">
      <alignment horizontal="center" vertical="center" wrapText="1"/>
    </xf>
    <xf numFmtId="0" fontId="77" fillId="0" borderId="8" xfId="0" applyFont="1" applyBorder="1" applyAlignment="1" applyProtection="1">
      <alignment horizontal="center" vertical="center"/>
    </xf>
    <xf numFmtId="0" fontId="76" fillId="25" borderId="4" xfId="0" applyFont="1" applyFill="1" applyBorder="1" applyAlignment="1" applyProtection="1">
      <alignment horizontal="center" vertical="center"/>
    </xf>
    <xf numFmtId="0" fontId="76" fillId="25" borderId="5" xfId="0" applyFont="1" applyFill="1" applyBorder="1" applyAlignment="1" applyProtection="1">
      <alignment horizontal="center" vertical="center"/>
    </xf>
    <xf numFmtId="0" fontId="76" fillId="25" borderId="6" xfId="0" applyFont="1" applyFill="1" applyBorder="1" applyAlignment="1" applyProtection="1">
      <alignment horizontal="center" vertical="center"/>
    </xf>
    <xf numFmtId="0" fontId="76" fillId="25" borderId="17" xfId="0" applyFont="1" applyFill="1" applyBorder="1" applyAlignment="1" applyProtection="1">
      <alignment horizontal="center" vertical="center"/>
    </xf>
    <xf numFmtId="0" fontId="76" fillId="25" borderId="7" xfId="0" applyFont="1" applyFill="1" applyBorder="1" applyAlignment="1" applyProtection="1">
      <alignment horizontal="center" vertical="center"/>
    </xf>
    <xf numFmtId="0" fontId="76" fillId="25" borderId="21" xfId="0" applyFont="1" applyFill="1" applyBorder="1" applyAlignment="1" applyProtection="1">
      <alignment horizontal="center" vertical="center"/>
    </xf>
    <xf numFmtId="0" fontId="76" fillId="8" borderId="4" xfId="0" applyFont="1" applyFill="1" applyBorder="1" applyAlignment="1" applyProtection="1">
      <alignment horizontal="center" vertical="center"/>
    </xf>
    <xf numFmtId="0" fontId="76" fillId="8" borderId="5" xfId="0" applyFont="1" applyFill="1" applyBorder="1" applyAlignment="1" applyProtection="1">
      <alignment horizontal="center" vertical="center"/>
    </xf>
    <xf numFmtId="0" fontId="76" fillId="8" borderId="6" xfId="0" applyFont="1" applyFill="1" applyBorder="1" applyAlignment="1" applyProtection="1">
      <alignment horizontal="center" vertical="center"/>
    </xf>
    <xf numFmtId="0" fontId="76" fillId="8" borderId="17" xfId="0" applyFont="1" applyFill="1" applyBorder="1" applyAlignment="1" applyProtection="1">
      <alignment horizontal="center" vertical="center"/>
    </xf>
    <xf numFmtId="0" fontId="76" fillId="8" borderId="7" xfId="0" applyFont="1" applyFill="1" applyBorder="1" applyAlignment="1" applyProtection="1">
      <alignment horizontal="center" vertical="center"/>
    </xf>
    <xf numFmtId="0" fontId="76" fillId="8" borderId="21" xfId="0" applyFont="1" applyFill="1" applyBorder="1" applyAlignment="1" applyProtection="1">
      <alignment horizontal="center" vertical="center"/>
    </xf>
    <xf numFmtId="0" fontId="77" fillId="14" borderId="4" xfId="0" applyFont="1" applyFill="1" applyBorder="1" applyAlignment="1" applyProtection="1">
      <alignment horizontal="center" vertical="center" textRotation="255"/>
    </xf>
    <xf numFmtId="0" fontId="77" fillId="14" borderId="18" xfId="0" applyFont="1" applyFill="1" applyBorder="1" applyAlignment="1" applyProtection="1">
      <alignment horizontal="center" vertical="center" textRotation="255"/>
    </xf>
    <xf numFmtId="0" fontId="0" fillId="22" borderId="10" xfId="0" applyFill="1" applyBorder="1" applyAlignment="1" applyProtection="1">
      <alignment horizontal="center" vertical="center"/>
    </xf>
    <xf numFmtId="0" fontId="0" fillId="22" borderId="11" xfId="0" applyFill="1" applyBorder="1" applyAlignment="1" applyProtection="1">
      <alignment horizontal="center" vertical="center"/>
    </xf>
    <xf numFmtId="0" fontId="0" fillId="22" borderId="9" xfId="0" applyFill="1" applyBorder="1" applyAlignment="1" applyProtection="1">
      <alignment horizontal="center" vertical="center"/>
    </xf>
    <xf numFmtId="0" fontId="73" fillId="14" borderId="3" xfId="0" applyFont="1" applyFill="1" applyBorder="1" applyAlignment="1" applyProtection="1">
      <alignment horizontal="center" vertical="center" wrapText="1" shrinkToFit="1"/>
    </xf>
    <xf numFmtId="0" fontId="73" fillId="14" borderId="8" xfId="0" applyFont="1" applyFill="1" applyBorder="1" applyAlignment="1" applyProtection="1">
      <alignment horizontal="center" vertical="center" shrinkToFit="1"/>
    </xf>
    <xf numFmtId="0" fontId="77" fillId="14" borderId="18" xfId="0" applyFont="1" applyFill="1" applyBorder="1" applyAlignment="1" applyProtection="1">
      <alignment horizontal="center" vertical="center" wrapText="1"/>
    </xf>
    <xf numFmtId="0" fontId="77" fillId="14" borderId="0" xfId="0" applyFont="1" applyFill="1" applyBorder="1" applyAlignment="1" applyProtection="1">
      <alignment horizontal="center" vertical="center"/>
    </xf>
    <xf numFmtId="0" fontId="77" fillId="14" borderId="18" xfId="0" applyFont="1" applyFill="1" applyBorder="1" applyAlignment="1" applyProtection="1">
      <alignment horizontal="center" vertical="center"/>
    </xf>
    <xf numFmtId="0" fontId="77" fillId="17" borderId="18" xfId="0" applyFont="1" applyFill="1" applyBorder="1" applyAlignment="1" applyProtection="1">
      <alignment horizontal="center" vertical="center" wrapText="1"/>
    </xf>
    <xf numFmtId="0" fontId="77" fillId="17" borderId="18" xfId="0" applyFont="1" applyFill="1" applyBorder="1" applyAlignment="1" applyProtection="1">
      <alignment horizontal="center" vertical="center"/>
    </xf>
    <xf numFmtId="0" fontId="77" fillId="14" borderId="3" xfId="0" applyFont="1" applyFill="1" applyBorder="1" applyAlignment="1" applyProtection="1">
      <alignment horizontal="center" vertical="center" wrapText="1"/>
    </xf>
    <xf numFmtId="0" fontId="77" fillId="14" borderId="8" xfId="0" applyFont="1" applyFill="1" applyBorder="1" applyAlignment="1" applyProtection="1">
      <alignment horizontal="center" vertical="center" wrapText="1"/>
    </xf>
    <xf numFmtId="0" fontId="77" fillId="14" borderId="2" xfId="0" applyFont="1" applyFill="1" applyBorder="1" applyAlignment="1" applyProtection="1">
      <alignment horizontal="center" vertical="center" wrapText="1"/>
    </xf>
    <xf numFmtId="0" fontId="4" fillId="14" borderId="1" xfId="0" applyFont="1" applyFill="1" applyBorder="1" applyAlignment="1" applyProtection="1">
      <alignment horizontal="center" vertical="center" wrapText="1"/>
    </xf>
    <xf numFmtId="0" fontId="73" fillId="14" borderId="3" xfId="0" applyFont="1" applyFill="1" applyBorder="1" applyAlignment="1" applyProtection="1">
      <alignment horizontal="center" vertical="center" wrapText="1"/>
    </xf>
    <xf numFmtId="0" fontId="73" fillId="14" borderId="8" xfId="0" applyFont="1" applyFill="1" applyBorder="1" applyAlignment="1" applyProtection="1">
      <alignment horizontal="center" vertical="center" wrapText="1"/>
    </xf>
    <xf numFmtId="0" fontId="77" fillId="14" borderId="8" xfId="0" applyFont="1" applyFill="1" applyBorder="1" applyAlignment="1" applyProtection="1">
      <alignment horizontal="center" vertical="center"/>
    </xf>
    <xf numFmtId="0" fontId="77" fillId="17" borderId="3" xfId="0" applyFont="1" applyFill="1" applyBorder="1" applyAlignment="1" applyProtection="1">
      <alignment horizontal="center" vertical="center" wrapText="1"/>
    </xf>
    <xf numFmtId="0" fontId="77" fillId="17" borderId="8" xfId="0" applyFont="1" applyFill="1" applyBorder="1" applyAlignment="1" applyProtection="1">
      <alignment horizontal="center" vertical="center" wrapText="1"/>
    </xf>
    <xf numFmtId="0" fontId="77" fillId="17" borderId="2" xfId="0" applyFont="1" applyFill="1" applyBorder="1" applyAlignment="1" applyProtection="1">
      <alignment horizontal="center" vertical="center" wrapText="1"/>
    </xf>
    <xf numFmtId="0" fontId="77" fillId="14" borderId="4" xfId="0" applyFont="1" applyFill="1" applyBorder="1" applyAlignment="1" applyProtection="1">
      <alignment horizontal="center" vertical="center"/>
    </xf>
    <xf numFmtId="0" fontId="74" fillId="19" borderId="4" xfId="0" applyFont="1" applyFill="1" applyBorder="1" applyAlignment="1" applyProtection="1">
      <alignment horizontal="center" vertical="center"/>
    </xf>
    <xf numFmtId="0" fontId="75" fillId="19" borderId="5" xfId="0" applyFont="1" applyFill="1" applyBorder="1" applyAlignment="1" applyProtection="1">
      <alignment horizontal="center" vertical="center"/>
    </xf>
    <xf numFmtId="0" fontId="75" fillId="19" borderId="6" xfId="0" applyFont="1" applyFill="1" applyBorder="1" applyAlignment="1" applyProtection="1">
      <alignment horizontal="center" vertical="center"/>
    </xf>
    <xf numFmtId="0" fontId="75" fillId="19" borderId="17" xfId="0" applyFont="1" applyFill="1" applyBorder="1" applyAlignment="1" applyProtection="1">
      <alignment horizontal="center" vertical="center"/>
    </xf>
    <xf numFmtId="0" fontId="75" fillId="19" borderId="7" xfId="0" applyFont="1" applyFill="1" applyBorder="1" applyAlignment="1" applyProtection="1">
      <alignment horizontal="center" vertical="center"/>
    </xf>
    <xf numFmtId="0" fontId="75" fillId="19" borderId="21" xfId="0" applyFont="1" applyFill="1" applyBorder="1" applyAlignment="1" applyProtection="1">
      <alignment horizontal="center" vertical="center"/>
    </xf>
    <xf numFmtId="0" fontId="77" fillId="0" borderId="3" xfId="0" applyFont="1" applyBorder="1" applyAlignment="1" applyProtection="1">
      <alignment horizontal="center" vertical="center" textRotation="255" shrinkToFit="1"/>
    </xf>
    <xf numFmtId="0" fontId="77" fillId="0" borderId="8" xfId="0" applyFont="1" applyBorder="1" applyAlignment="1" applyProtection="1">
      <alignment horizontal="center" vertical="center" textRotation="255" shrinkToFit="1"/>
    </xf>
    <xf numFmtId="0" fontId="77" fillId="0" borderId="2" xfId="0" applyFont="1" applyBorder="1" applyAlignment="1" applyProtection="1">
      <alignment horizontal="center" vertical="center" textRotation="255" shrinkToFit="1"/>
    </xf>
    <xf numFmtId="0" fontId="77" fillId="0" borderId="4" xfId="0" applyFont="1" applyBorder="1" applyAlignment="1" applyProtection="1">
      <alignment horizontal="center" vertical="center" textRotation="255"/>
    </xf>
    <xf numFmtId="0" fontId="77" fillId="0" borderId="18" xfId="0" applyFont="1" applyBorder="1" applyAlignment="1" applyProtection="1">
      <alignment horizontal="center" vertical="center" textRotation="255"/>
    </xf>
    <xf numFmtId="0" fontId="73" fillId="14" borderId="3" xfId="0" applyFont="1" applyFill="1" applyBorder="1" applyAlignment="1" applyProtection="1">
      <alignment horizontal="center" vertical="center"/>
    </xf>
    <xf numFmtId="0" fontId="73" fillId="14" borderId="8" xfId="0" applyFont="1" applyFill="1" applyBorder="1" applyAlignment="1" applyProtection="1">
      <alignment horizontal="center" vertical="center"/>
    </xf>
    <xf numFmtId="0" fontId="76" fillId="24" borderId="4" xfId="0" applyFont="1" applyFill="1" applyBorder="1" applyAlignment="1" applyProtection="1">
      <alignment horizontal="center" vertical="center"/>
    </xf>
    <xf numFmtId="0" fontId="76" fillId="24" borderId="5" xfId="0" applyFont="1" applyFill="1" applyBorder="1" applyAlignment="1" applyProtection="1">
      <alignment horizontal="center" vertical="center"/>
    </xf>
    <xf numFmtId="0" fontId="76" fillId="24" borderId="6" xfId="0" applyFont="1" applyFill="1" applyBorder="1" applyAlignment="1" applyProtection="1">
      <alignment horizontal="center" vertical="center"/>
    </xf>
    <xf numFmtId="0" fontId="76" fillId="24" borderId="17" xfId="0" applyFont="1" applyFill="1" applyBorder="1" applyAlignment="1" applyProtection="1">
      <alignment horizontal="center" vertical="center"/>
    </xf>
    <xf numFmtId="0" fontId="76" fillId="24" borderId="7" xfId="0" applyFont="1" applyFill="1" applyBorder="1" applyAlignment="1" applyProtection="1">
      <alignment horizontal="center" vertical="center"/>
    </xf>
    <xf numFmtId="0" fontId="76" fillId="24" borderId="21" xfId="0" applyFont="1" applyFill="1" applyBorder="1" applyAlignment="1" applyProtection="1">
      <alignment horizontal="center" vertical="center"/>
    </xf>
    <xf numFmtId="0" fontId="73" fillId="0" borderId="35" xfId="0" applyNumberFormat="1" applyFont="1" applyBorder="1" applyAlignment="1" applyProtection="1">
      <alignment horizontal="center" vertical="center" shrinkToFit="1"/>
    </xf>
    <xf numFmtId="0" fontId="73" fillId="0" borderId="106" xfId="0" applyNumberFormat="1" applyFont="1" applyBorder="1" applyAlignment="1" applyProtection="1">
      <alignment horizontal="center" vertical="center" shrinkToFit="1"/>
    </xf>
    <xf numFmtId="0" fontId="73" fillId="0" borderId="107" xfId="0" applyNumberFormat="1" applyFont="1" applyBorder="1" applyAlignment="1" applyProtection="1">
      <alignment horizontal="center" vertical="center" shrinkToFit="1"/>
    </xf>
    <xf numFmtId="0" fontId="73" fillId="0" borderId="5" xfId="0" applyFont="1" applyBorder="1" applyAlignment="1" applyProtection="1">
      <alignment horizontal="center" vertical="center" shrinkToFit="1"/>
    </xf>
    <xf numFmtId="0" fontId="73" fillId="0" borderId="6" xfId="0" applyFont="1" applyBorder="1" applyAlignment="1" applyProtection="1">
      <alignment horizontal="center" vertical="center" shrinkToFit="1"/>
    </xf>
    <xf numFmtId="181" fontId="73" fillId="0" borderId="10" xfId="0" applyNumberFormat="1" applyFont="1" applyFill="1" applyBorder="1" applyAlignment="1" applyProtection="1">
      <alignment horizontal="center" vertical="center" shrinkToFit="1"/>
    </xf>
    <xf numFmtId="181" fontId="73" fillId="0" borderId="9" xfId="0" applyNumberFormat="1" applyFont="1" applyFill="1" applyBorder="1" applyAlignment="1" applyProtection="1">
      <alignment horizontal="center" vertical="center" shrinkToFit="1"/>
    </xf>
    <xf numFmtId="0" fontId="73" fillId="0" borderId="34" xfId="0" applyFont="1" applyBorder="1" applyAlignment="1" applyProtection="1">
      <alignment horizontal="left" vertical="center" shrinkToFit="1"/>
    </xf>
    <xf numFmtId="38" fontId="73" fillId="0" borderId="10" xfId="2" applyFont="1" applyBorder="1" applyAlignment="1" applyProtection="1">
      <alignment horizontal="right" vertical="center" shrinkToFit="1"/>
    </xf>
    <xf numFmtId="38" fontId="73" fillId="0" borderId="11" xfId="2" applyFont="1" applyBorder="1" applyAlignment="1" applyProtection="1">
      <alignment horizontal="right" vertical="center" shrinkToFit="1"/>
    </xf>
    <xf numFmtId="38" fontId="73" fillId="0" borderId="9" xfId="2" applyFont="1" applyBorder="1" applyAlignment="1" applyProtection="1">
      <alignment horizontal="right" vertical="center" shrinkToFit="1"/>
    </xf>
    <xf numFmtId="49" fontId="73" fillId="0" borderId="0" xfId="2" applyNumberFormat="1" applyFont="1" applyBorder="1" applyAlignment="1" applyProtection="1">
      <alignment horizontal="center" vertical="center" shrinkToFit="1"/>
    </xf>
    <xf numFmtId="38" fontId="73" fillId="0" borderId="4" xfId="2" applyFont="1" applyFill="1" applyBorder="1" applyAlignment="1" applyProtection="1">
      <alignment horizontal="right" vertical="center" shrinkToFit="1"/>
    </xf>
    <xf numFmtId="38" fontId="73" fillId="0" borderId="5" xfId="2" applyFont="1" applyFill="1" applyBorder="1" applyAlignment="1" applyProtection="1">
      <alignment horizontal="right" vertical="center" shrinkToFit="1"/>
    </xf>
    <xf numFmtId="38" fontId="73" fillId="0" borderId="6" xfId="2" applyFont="1" applyFill="1" applyBorder="1" applyAlignment="1" applyProtection="1">
      <alignment horizontal="right" vertical="center" shrinkToFit="1"/>
    </xf>
    <xf numFmtId="0" fontId="73" fillId="0" borderId="4" xfId="0" applyNumberFormat="1" applyFont="1" applyBorder="1" applyAlignment="1" applyProtection="1">
      <alignment horizontal="center" vertical="center" shrinkToFit="1"/>
    </xf>
    <xf numFmtId="0" fontId="73" fillId="0" borderId="5" xfId="0" applyNumberFormat="1" applyFont="1" applyBorder="1" applyAlignment="1" applyProtection="1">
      <alignment horizontal="center" vertical="center" shrinkToFit="1"/>
    </xf>
    <xf numFmtId="49" fontId="73" fillId="0" borderId="4" xfId="2" applyNumberFormat="1" applyFont="1" applyBorder="1" applyAlignment="1" applyProtection="1">
      <alignment horizontal="center" vertical="center" shrinkToFit="1"/>
    </xf>
    <xf numFmtId="49" fontId="73" fillId="0" borderId="5" xfId="2" applyNumberFormat="1" applyFont="1" applyBorder="1" applyAlignment="1" applyProtection="1">
      <alignment horizontal="center" vertical="center" shrinkToFit="1"/>
    </xf>
    <xf numFmtId="49" fontId="73" fillId="0" borderId="6" xfId="2" applyNumberFormat="1" applyFont="1" applyBorder="1" applyAlignment="1" applyProtection="1">
      <alignment horizontal="center" vertical="center" shrinkToFit="1"/>
    </xf>
    <xf numFmtId="191" fontId="73" fillId="0" borderId="4" xfId="0" applyNumberFormat="1" applyFont="1" applyBorder="1" applyAlignment="1" applyProtection="1">
      <alignment horizontal="center" vertical="center" shrinkToFit="1"/>
    </xf>
    <xf numFmtId="191" fontId="73" fillId="0" borderId="5" xfId="0" applyNumberFormat="1" applyFont="1" applyBorder="1" applyAlignment="1" applyProtection="1">
      <alignment horizontal="center" vertical="center" shrinkToFit="1"/>
    </xf>
    <xf numFmtId="191" fontId="73" fillId="0" borderId="6" xfId="0" applyNumberFormat="1" applyFont="1" applyBorder="1" applyAlignment="1" applyProtection="1">
      <alignment horizontal="center" vertical="center" shrinkToFit="1"/>
    </xf>
    <xf numFmtId="0" fontId="0" fillId="0" borderId="1" xfId="0" applyBorder="1" applyAlignment="1" applyProtection="1">
      <alignment horizontal="center" vertical="center"/>
    </xf>
    <xf numFmtId="38" fontId="73" fillId="0" borderId="1" xfId="2" applyFont="1" applyBorder="1" applyAlignment="1" applyProtection="1">
      <alignment horizontal="right" vertical="center" shrinkToFit="1"/>
    </xf>
    <xf numFmtId="0" fontId="0" fillId="23" borderId="1" xfId="0" applyFill="1" applyBorder="1" applyAlignment="1" applyProtection="1">
      <alignment horizontal="center" vertical="center"/>
    </xf>
    <xf numFmtId="9" fontId="73" fillId="0" borderId="34" xfId="1" applyFont="1" applyBorder="1" applyAlignment="1" applyProtection="1">
      <alignment horizontal="right" vertical="center" shrinkToFit="1"/>
    </xf>
    <xf numFmtId="191" fontId="73" fillId="0" borderId="34" xfId="0" applyNumberFormat="1" applyFont="1" applyBorder="1" applyAlignment="1" applyProtection="1">
      <alignment horizontal="center" vertical="center" shrinkToFit="1"/>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9" xfId="0" applyBorder="1" applyAlignment="1" applyProtection="1">
      <alignment horizontal="center" vertical="center"/>
    </xf>
    <xf numFmtId="0" fontId="0" fillId="0" borderId="159" xfId="0" applyBorder="1" applyAlignment="1" applyProtection="1">
      <alignment horizontal="center" vertical="center"/>
    </xf>
    <xf numFmtId="0" fontId="0" fillId="20" borderId="1" xfId="0" applyFill="1" applyBorder="1" applyAlignment="1" applyProtection="1">
      <alignment horizontal="center" vertical="center"/>
    </xf>
    <xf numFmtId="0" fontId="21" fillId="0" borderId="10"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9" xfId="0" applyFont="1" applyBorder="1" applyAlignment="1" applyProtection="1">
      <alignment horizontal="center" vertical="center"/>
    </xf>
    <xf numFmtId="0" fontId="0" fillId="10" borderId="1" xfId="0" applyFill="1" applyBorder="1" applyAlignment="1" applyProtection="1">
      <alignment horizontal="center" vertical="center"/>
    </xf>
    <xf numFmtId="184" fontId="0" fillId="10" borderId="10" xfId="0" applyNumberFormat="1" applyFill="1" applyBorder="1" applyAlignment="1" applyProtection="1">
      <alignment horizontal="center" vertical="center" wrapText="1"/>
    </xf>
    <xf numFmtId="184" fontId="0" fillId="10" borderId="11" xfId="0" applyNumberFormat="1" applyFill="1" applyBorder="1" applyAlignment="1" applyProtection="1">
      <alignment horizontal="center" vertical="center" wrapText="1"/>
    </xf>
    <xf numFmtId="184" fontId="0" fillId="10" borderId="9" xfId="0" applyNumberFormat="1" applyFill="1" applyBorder="1" applyAlignment="1" applyProtection="1">
      <alignment horizontal="center" vertical="center" wrapText="1"/>
    </xf>
    <xf numFmtId="0" fontId="0" fillId="9" borderId="10" xfId="0" applyFill="1" applyBorder="1" applyAlignment="1" applyProtection="1">
      <alignment horizontal="center" vertical="center"/>
    </xf>
    <xf numFmtId="0" fontId="0" fillId="9" borderId="11" xfId="0" applyFill="1" applyBorder="1" applyAlignment="1" applyProtection="1">
      <alignment horizontal="center" vertical="center"/>
    </xf>
    <xf numFmtId="0" fontId="0" fillId="9" borderId="9" xfId="0" applyFill="1" applyBorder="1" applyAlignment="1" applyProtection="1">
      <alignment horizontal="center" vertical="center"/>
    </xf>
    <xf numFmtId="0" fontId="21" fillId="4" borderId="1" xfId="0" applyFont="1" applyFill="1" applyBorder="1" applyAlignment="1" applyProtection="1">
      <alignment horizontal="center" vertical="center" wrapText="1"/>
    </xf>
    <xf numFmtId="0" fontId="21" fillId="4" borderId="1" xfId="0" applyFont="1" applyFill="1" applyBorder="1" applyAlignment="1" applyProtection="1">
      <alignment horizontal="center" vertical="center"/>
    </xf>
    <xf numFmtId="184" fontId="0" fillId="0" borderId="133" xfId="0" applyNumberFormat="1" applyFill="1" applyBorder="1" applyAlignment="1" applyProtection="1">
      <alignment horizontal="center" vertical="center" shrinkToFit="1"/>
    </xf>
    <xf numFmtId="184" fontId="0" fillId="0" borderId="134" xfId="0" applyNumberFormat="1" applyFill="1" applyBorder="1" applyAlignment="1" applyProtection="1">
      <alignment horizontal="center" vertical="center" shrinkToFit="1"/>
    </xf>
    <xf numFmtId="0" fontId="0" fillId="0" borderId="154" xfId="0" applyBorder="1" applyAlignment="1" applyProtection="1">
      <alignment horizontal="center" vertical="center"/>
    </xf>
    <xf numFmtId="0" fontId="0" fillId="0" borderId="56" xfId="0" applyBorder="1" applyAlignment="1" applyProtection="1">
      <alignment horizontal="center" vertical="center"/>
    </xf>
    <xf numFmtId="0" fontId="0" fillId="0" borderId="57" xfId="0" applyBorder="1" applyAlignment="1" applyProtection="1">
      <alignment horizontal="center" vertical="center"/>
    </xf>
    <xf numFmtId="0" fontId="0" fillId="0" borderId="58" xfId="0" applyBorder="1" applyAlignment="1" applyProtection="1">
      <alignment horizontal="center" vertical="center"/>
    </xf>
    <xf numFmtId="184" fontId="0" fillId="0" borderId="153" xfId="0" applyNumberFormat="1" applyFill="1" applyBorder="1" applyAlignment="1" applyProtection="1">
      <alignment horizontal="center" vertical="center" shrinkToFit="1"/>
    </xf>
    <xf numFmtId="184" fontId="0" fillId="0" borderId="57" xfId="0" applyNumberFormat="1" applyFill="1" applyBorder="1" applyAlignment="1" applyProtection="1">
      <alignment horizontal="center" vertical="center" shrinkToFit="1"/>
    </xf>
    <xf numFmtId="184" fontId="0" fillId="0" borderId="58" xfId="0" applyNumberFormat="1" applyFill="1" applyBorder="1" applyAlignment="1" applyProtection="1">
      <alignment horizontal="center" vertical="center" shrinkToFit="1"/>
    </xf>
    <xf numFmtId="0" fontId="0" fillId="0" borderId="154" xfId="0" applyBorder="1" applyAlignment="1" applyProtection="1">
      <alignment horizontal="center" vertical="center" shrinkToFit="1"/>
    </xf>
    <xf numFmtId="0" fontId="21" fillId="0" borderId="1" xfId="0" applyFont="1" applyBorder="1" applyAlignment="1" applyProtection="1">
      <alignment horizontal="center" vertical="center" wrapText="1"/>
    </xf>
    <xf numFmtId="0" fontId="21" fillId="0" borderId="1" xfId="0" applyFont="1" applyBorder="1" applyAlignment="1" applyProtection="1">
      <alignment horizontal="center" vertical="center"/>
    </xf>
    <xf numFmtId="0" fontId="0" fillId="0" borderId="155" xfId="0" applyBorder="1" applyAlignment="1" applyProtection="1">
      <alignment horizontal="center" vertical="center"/>
    </xf>
    <xf numFmtId="0" fontId="0" fillId="0" borderId="132" xfId="0" applyBorder="1" applyAlignment="1" applyProtection="1">
      <alignment horizontal="center" vertical="center" shrinkToFit="1"/>
    </xf>
    <xf numFmtId="191" fontId="0" fillId="0" borderId="0" xfId="0" applyNumberFormat="1" applyAlignment="1">
      <alignment horizontal="center"/>
    </xf>
    <xf numFmtId="0" fontId="0" fillId="0" borderId="56" xfId="0" applyFill="1" applyBorder="1" applyAlignment="1" applyProtection="1">
      <alignment horizontal="center" vertical="center"/>
    </xf>
    <xf numFmtId="0" fontId="0" fillId="0" borderId="57" xfId="0" applyFill="1" applyBorder="1" applyAlignment="1" applyProtection="1">
      <alignment horizontal="center" vertical="center"/>
    </xf>
    <xf numFmtId="0" fontId="0" fillId="0" borderId="157" xfId="0" applyFill="1" applyBorder="1" applyAlignment="1" applyProtection="1">
      <alignment horizontal="center" vertical="center"/>
    </xf>
    <xf numFmtId="0" fontId="0" fillId="0" borderId="156" xfId="0" applyFill="1" applyBorder="1" applyAlignment="1" applyProtection="1">
      <alignment horizontal="center" vertical="center"/>
    </xf>
    <xf numFmtId="0" fontId="0" fillId="0" borderId="138" xfId="0" applyFill="1" applyBorder="1" applyAlignment="1" applyProtection="1">
      <alignment horizontal="center" vertical="center"/>
    </xf>
    <xf numFmtId="0" fontId="0" fillId="0" borderId="158" xfId="0" applyFill="1" applyBorder="1" applyAlignment="1" applyProtection="1">
      <alignment horizontal="center" vertical="center"/>
    </xf>
    <xf numFmtId="184" fontId="0" fillId="0" borderId="138" xfId="0" applyNumberFormat="1" applyFill="1" applyBorder="1" applyAlignment="1" applyProtection="1">
      <alignment horizontal="center" vertical="center" shrinkToFit="1"/>
    </xf>
    <xf numFmtId="0" fontId="0" fillId="0" borderId="145" xfId="0" applyFill="1" applyBorder="1" applyAlignment="1" applyProtection="1">
      <alignment horizontal="center" vertical="center"/>
    </xf>
    <xf numFmtId="0" fontId="0" fillId="0" borderId="146" xfId="0" applyFill="1" applyBorder="1" applyAlignment="1" applyProtection="1">
      <alignment horizontal="center" vertical="center"/>
    </xf>
    <xf numFmtId="0" fontId="0" fillId="0" borderId="155" xfId="0" applyBorder="1" applyAlignment="1" applyProtection="1">
      <alignment horizontal="center" vertical="center" shrinkToFit="1"/>
    </xf>
    <xf numFmtId="0" fontId="0" fillId="17" borderId="149" xfId="0" applyFill="1" applyBorder="1" applyAlignment="1" applyProtection="1">
      <alignment horizontal="center" vertical="center"/>
    </xf>
    <xf numFmtId="0" fontId="0" fillId="17" borderId="150" xfId="0" applyFill="1" applyBorder="1" applyAlignment="1" applyProtection="1">
      <alignment horizontal="center" vertical="center"/>
    </xf>
    <xf numFmtId="0" fontId="0" fillId="17" borderId="151" xfId="0" applyFill="1" applyBorder="1" applyAlignment="1" applyProtection="1">
      <alignment horizontal="center" vertical="center"/>
    </xf>
    <xf numFmtId="0" fontId="0" fillId="0" borderId="59"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60" xfId="0" applyFill="1" applyBorder="1" applyAlignment="1" applyProtection="1">
      <alignment horizontal="center" vertical="center"/>
    </xf>
    <xf numFmtId="0" fontId="0" fillId="0" borderId="131" xfId="0" applyBorder="1" applyAlignment="1" applyProtection="1">
      <alignment horizontal="center" vertical="center" shrinkToFit="1"/>
    </xf>
    <xf numFmtId="0" fontId="0" fillId="0" borderId="131" xfId="0" applyBorder="1" applyAlignment="1" applyProtection="1">
      <alignment horizontal="center" vertical="center"/>
    </xf>
    <xf numFmtId="0" fontId="0" fillId="0" borderId="17" xfId="0" applyFill="1" applyBorder="1" applyAlignment="1" applyProtection="1">
      <alignment horizontal="center" vertical="center" shrinkToFit="1"/>
    </xf>
    <xf numFmtId="0" fontId="0" fillId="0" borderId="7" xfId="0" applyFill="1" applyBorder="1" applyAlignment="1" applyProtection="1">
      <alignment horizontal="center" vertical="center" shrinkToFit="1"/>
    </xf>
    <xf numFmtId="0" fontId="0" fillId="0" borderId="21" xfId="0" applyFill="1" applyBorder="1" applyAlignment="1" applyProtection="1">
      <alignment horizontal="center" vertical="center" shrinkToFit="1"/>
    </xf>
    <xf numFmtId="0" fontId="12" fillId="0" borderId="4" xfId="0" applyFont="1" applyFill="1" applyBorder="1" applyAlignment="1" applyProtection="1">
      <alignment horizontal="left" vertical="center" shrinkToFit="1"/>
    </xf>
    <xf numFmtId="0" fontId="12" fillId="0" borderId="5" xfId="0" applyFont="1" applyFill="1" applyBorder="1" applyAlignment="1" applyProtection="1">
      <alignment horizontal="left" vertical="center" shrinkToFit="1"/>
    </xf>
    <xf numFmtId="0" fontId="12" fillId="0" borderId="6" xfId="0" applyFont="1" applyFill="1" applyBorder="1" applyAlignment="1" applyProtection="1">
      <alignment horizontal="left" vertical="center" shrinkToFit="1"/>
    </xf>
    <xf numFmtId="0" fontId="0" fillId="0" borderId="147" xfId="0" applyFill="1" applyBorder="1" applyAlignment="1" applyProtection="1">
      <alignment horizontal="center" vertical="center"/>
    </xf>
    <xf numFmtId="0" fontId="0" fillId="0" borderId="148" xfId="0" applyFill="1" applyBorder="1" applyAlignment="1" applyProtection="1">
      <alignment horizontal="center" vertical="center"/>
    </xf>
    <xf numFmtId="0" fontId="73" fillId="0" borderId="4" xfId="0" applyFont="1" applyFill="1" applyBorder="1" applyAlignment="1" applyProtection="1">
      <alignment horizontal="center" vertical="center" shrinkToFit="1"/>
    </xf>
    <xf numFmtId="0" fontId="73" fillId="0" borderId="6" xfId="0" applyFont="1" applyFill="1" applyBorder="1" applyAlignment="1" applyProtection="1">
      <alignment horizontal="center" vertical="center" shrinkToFit="1"/>
    </xf>
    <xf numFmtId="192" fontId="73" fillId="0" borderId="4" xfId="0" applyNumberFormat="1" applyFont="1" applyFill="1" applyBorder="1" applyAlignment="1" applyProtection="1">
      <alignment horizontal="left" vertical="center" shrinkToFit="1"/>
    </xf>
    <xf numFmtId="192" fontId="73" fillId="0" borderId="5" xfId="0" applyNumberFormat="1" applyFont="1" applyFill="1" applyBorder="1" applyAlignment="1" applyProtection="1">
      <alignment horizontal="left" vertical="center" shrinkToFit="1"/>
    </xf>
    <xf numFmtId="184" fontId="0" fillId="0" borderId="142" xfId="0" applyNumberFormat="1" applyFill="1" applyBorder="1" applyAlignment="1" applyProtection="1">
      <alignment horizontal="center" vertical="center" shrinkToFit="1"/>
    </xf>
    <xf numFmtId="184" fontId="0" fillId="0" borderId="144" xfId="0" applyNumberFormat="1" applyFill="1" applyBorder="1" applyAlignment="1" applyProtection="1">
      <alignment horizontal="center" vertical="center" shrinkToFit="1"/>
    </xf>
    <xf numFmtId="0" fontId="77" fillId="0" borderId="0" xfId="0" applyFont="1" applyBorder="1" applyAlignment="1" applyProtection="1">
      <alignment horizontal="center" vertical="center" wrapText="1"/>
    </xf>
    <xf numFmtId="0" fontId="77" fillId="0" borderId="45" xfId="0" applyFont="1" applyBorder="1" applyAlignment="1" applyProtection="1">
      <alignment horizontal="center" vertical="center" wrapText="1"/>
    </xf>
    <xf numFmtId="0" fontId="73" fillId="0" borderId="3" xfId="0" applyFont="1" applyBorder="1" applyAlignment="1" applyProtection="1">
      <alignment horizontal="center" vertical="center" wrapText="1"/>
    </xf>
    <xf numFmtId="0" fontId="73" fillId="0" borderId="8" xfId="0" applyFont="1" applyBorder="1" applyAlignment="1" applyProtection="1">
      <alignment horizontal="center" vertical="center" wrapText="1"/>
    </xf>
    <xf numFmtId="0" fontId="73" fillId="0" borderId="2" xfId="0" applyFont="1" applyBorder="1" applyAlignment="1" applyProtection="1">
      <alignment horizontal="center" vertical="center" wrapText="1"/>
    </xf>
    <xf numFmtId="0" fontId="77" fillId="0" borderId="4" xfId="0" applyFont="1" applyBorder="1" applyAlignment="1" applyProtection="1">
      <alignment horizontal="center" vertical="center" wrapText="1"/>
    </xf>
    <xf numFmtId="0" fontId="77" fillId="0" borderId="5" xfId="0" applyFont="1" applyBorder="1" applyAlignment="1" applyProtection="1">
      <alignment horizontal="center" vertical="center" wrapText="1"/>
    </xf>
    <xf numFmtId="0" fontId="77" fillId="0" borderId="6" xfId="0" applyFont="1" applyBorder="1" applyAlignment="1" applyProtection="1">
      <alignment horizontal="center" vertical="center" wrapText="1"/>
    </xf>
    <xf numFmtId="0" fontId="77" fillId="0" borderId="5" xfId="0" applyFont="1" applyBorder="1" applyAlignment="1" applyProtection="1">
      <alignment horizontal="center" vertical="center"/>
    </xf>
    <xf numFmtId="0" fontId="77" fillId="0" borderId="6" xfId="0" applyFont="1" applyBorder="1" applyAlignment="1" applyProtection="1">
      <alignment horizontal="center" vertical="center"/>
    </xf>
    <xf numFmtId="38" fontId="73" fillId="0" borderId="3" xfId="2" applyFont="1" applyFill="1" applyBorder="1" applyAlignment="1" applyProtection="1">
      <alignment horizontal="right" vertical="center" shrinkToFit="1"/>
    </xf>
    <xf numFmtId="0" fontId="0" fillId="0" borderId="135" xfId="0" applyBorder="1" applyAlignment="1" applyProtection="1">
      <alignment horizontal="center" vertical="center"/>
    </xf>
    <xf numFmtId="0" fontId="0" fillId="0" borderId="136" xfId="0" applyBorder="1" applyAlignment="1" applyProtection="1">
      <alignment horizontal="center" vertical="center"/>
    </xf>
    <xf numFmtId="0" fontId="0" fillId="0" borderId="137" xfId="0" applyBorder="1" applyAlignment="1" applyProtection="1">
      <alignment horizontal="center" vertical="center"/>
    </xf>
    <xf numFmtId="0" fontId="0" fillId="0" borderId="139" xfId="0" applyBorder="1" applyAlignment="1" applyProtection="1">
      <alignment horizontal="center" vertical="center"/>
    </xf>
    <xf numFmtId="0" fontId="0" fillId="0" borderId="140" xfId="0" applyBorder="1" applyAlignment="1" applyProtection="1">
      <alignment horizontal="center" vertical="center"/>
    </xf>
    <xf numFmtId="0" fontId="0" fillId="0" borderId="141" xfId="0" applyBorder="1" applyAlignment="1" applyProtection="1">
      <alignment horizontal="center" vertical="center"/>
    </xf>
    <xf numFmtId="184" fontId="0" fillId="0" borderId="143" xfId="0" applyNumberFormat="1" applyFill="1" applyBorder="1" applyAlignment="1" applyProtection="1">
      <alignment horizontal="center" vertical="center" shrinkToFit="1"/>
    </xf>
    <xf numFmtId="0" fontId="77" fillId="0" borderId="6" xfId="0" applyFont="1" applyBorder="1" applyAlignment="1" applyProtection="1">
      <alignment horizontal="center" vertical="center" textRotation="255"/>
    </xf>
    <xf numFmtId="0" fontId="77" fillId="0" borderId="45" xfId="0" applyFont="1" applyBorder="1" applyAlignment="1" applyProtection="1">
      <alignment horizontal="center" vertical="center" textRotation="255"/>
    </xf>
    <xf numFmtId="0" fontId="73" fillId="0" borderId="4" xfId="0" applyFont="1" applyBorder="1" applyAlignment="1" applyProtection="1">
      <alignment horizontal="center" vertical="center" shrinkToFit="1"/>
    </xf>
    <xf numFmtId="0" fontId="79" fillId="0" borderId="0" xfId="0" applyFont="1" applyBorder="1" applyAlignment="1" applyProtection="1">
      <alignment horizontal="center" vertical="center" wrapText="1"/>
    </xf>
    <xf numFmtId="0" fontId="79" fillId="0" borderId="45" xfId="0" applyFont="1" applyBorder="1" applyAlignment="1" applyProtection="1">
      <alignment horizontal="center" vertical="center" wrapText="1"/>
    </xf>
    <xf numFmtId="192" fontId="73" fillId="0" borderId="5" xfId="0" applyNumberFormat="1" applyFont="1" applyFill="1" applyBorder="1" applyAlignment="1" applyProtection="1">
      <alignment horizontal="center" vertical="center" shrinkToFit="1"/>
    </xf>
    <xf numFmtId="0" fontId="73" fillId="0" borderId="5" xfId="0" applyNumberFormat="1" applyFont="1" applyFill="1" applyBorder="1" applyAlignment="1" applyProtection="1">
      <alignment horizontal="center" vertical="center" shrinkToFit="1"/>
    </xf>
    <xf numFmtId="0" fontId="73" fillId="0" borderId="6" xfId="0" applyNumberFormat="1" applyFont="1" applyFill="1" applyBorder="1" applyAlignment="1" applyProtection="1">
      <alignment horizontal="center" vertical="center" shrinkToFit="1"/>
    </xf>
    <xf numFmtId="38" fontId="73" fillId="0" borderId="10" xfId="2" applyFont="1" applyFill="1" applyBorder="1" applyAlignment="1" applyProtection="1">
      <alignment horizontal="right" vertical="center" shrinkToFit="1"/>
    </xf>
    <xf numFmtId="38" fontId="73" fillId="0" borderId="11" xfId="2" applyFont="1" applyFill="1" applyBorder="1" applyAlignment="1" applyProtection="1">
      <alignment horizontal="right" vertical="center" shrinkToFit="1"/>
    </xf>
    <xf numFmtId="38" fontId="73" fillId="0" borderId="9" xfId="2" applyFont="1" applyFill="1" applyBorder="1" applyAlignment="1" applyProtection="1">
      <alignment horizontal="right" vertical="center" shrinkToFit="1"/>
    </xf>
    <xf numFmtId="192" fontId="73" fillId="0" borderId="10" xfId="0" applyNumberFormat="1" applyFont="1" applyFill="1" applyBorder="1" applyAlignment="1" applyProtection="1">
      <alignment horizontal="left" vertical="center" shrinkToFit="1"/>
    </xf>
    <xf numFmtId="192" fontId="73" fillId="0" borderId="11" xfId="0" applyNumberFormat="1" applyFont="1" applyFill="1" applyBorder="1" applyAlignment="1" applyProtection="1">
      <alignment horizontal="left" vertical="center" shrinkToFit="1"/>
    </xf>
    <xf numFmtId="192" fontId="73" fillId="0" borderId="11" xfId="0" applyNumberFormat="1" applyFont="1" applyFill="1" applyBorder="1" applyAlignment="1" applyProtection="1">
      <alignment horizontal="center" vertical="center" shrinkToFit="1"/>
    </xf>
    <xf numFmtId="0" fontId="73" fillId="0" borderId="11" xfId="0" applyNumberFormat="1" applyFont="1" applyFill="1" applyBorder="1" applyAlignment="1" applyProtection="1">
      <alignment horizontal="center" vertical="center" shrinkToFit="1"/>
    </xf>
    <xf numFmtId="0" fontId="73" fillId="0" borderId="9" xfId="0" applyNumberFormat="1" applyFont="1" applyFill="1" applyBorder="1" applyAlignment="1" applyProtection="1">
      <alignment horizontal="center" vertical="center" shrinkToFit="1"/>
    </xf>
    <xf numFmtId="0" fontId="12" fillId="0" borderId="10" xfId="0" applyFont="1" applyFill="1" applyBorder="1" applyAlignment="1" applyProtection="1">
      <alignment horizontal="left" vertical="center" shrinkToFit="1"/>
    </xf>
    <xf numFmtId="0" fontId="12" fillId="0" borderId="11" xfId="0" applyFont="1" applyFill="1" applyBorder="1" applyAlignment="1" applyProtection="1">
      <alignment horizontal="left" vertical="center" shrinkToFit="1"/>
    </xf>
    <xf numFmtId="0" fontId="12" fillId="0" borderId="9" xfId="0" applyFont="1" applyFill="1" applyBorder="1" applyAlignment="1" applyProtection="1">
      <alignment horizontal="left" vertical="center" shrinkToFit="1"/>
    </xf>
    <xf numFmtId="0" fontId="73" fillId="0" borderId="10" xfId="0" applyFont="1" applyFill="1" applyBorder="1" applyAlignment="1" applyProtection="1">
      <alignment horizontal="center" vertical="center" shrinkToFit="1"/>
    </xf>
    <xf numFmtId="0" fontId="73" fillId="0" borderId="9" xfId="0" applyFont="1" applyFill="1" applyBorder="1" applyAlignment="1" applyProtection="1">
      <alignment horizontal="center" vertical="center" shrinkToFit="1"/>
    </xf>
    <xf numFmtId="0" fontId="73" fillId="0" borderId="10" xfId="0" applyFont="1" applyBorder="1" applyAlignment="1" applyProtection="1">
      <alignment horizontal="center" vertical="center" shrinkToFit="1"/>
    </xf>
    <xf numFmtId="0" fontId="73" fillId="0" borderId="9" xfId="0" applyFont="1" applyBorder="1" applyAlignment="1" applyProtection="1">
      <alignment horizontal="center" vertical="center" shrinkToFit="1"/>
    </xf>
    <xf numFmtId="0" fontId="73" fillId="0" borderId="10" xfId="0" applyNumberFormat="1" applyFont="1" applyBorder="1" applyAlignment="1" applyProtection="1">
      <alignment horizontal="center" vertical="center" shrinkToFit="1"/>
    </xf>
    <xf numFmtId="0" fontId="73" fillId="0" borderId="11" xfId="0" applyNumberFormat="1" applyFont="1" applyBorder="1" applyAlignment="1" applyProtection="1">
      <alignment horizontal="center" vertical="center" shrinkToFit="1"/>
    </xf>
    <xf numFmtId="191" fontId="73" fillId="0" borderId="10" xfId="0" applyNumberFormat="1" applyFont="1" applyBorder="1" applyAlignment="1" applyProtection="1">
      <alignment horizontal="center" vertical="center" shrinkToFit="1"/>
    </xf>
    <xf numFmtId="191" fontId="73" fillId="0" borderId="11" xfId="0" applyNumberFormat="1" applyFont="1" applyBorder="1" applyAlignment="1" applyProtection="1">
      <alignment horizontal="center" vertical="center" shrinkToFit="1"/>
    </xf>
    <xf numFmtId="191" fontId="73" fillId="0" borderId="9" xfId="0" applyNumberFormat="1" applyFont="1" applyBorder="1" applyAlignment="1" applyProtection="1">
      <alignment horizontal="center" vertical="center" shrinkToFit="1"/>
    </xf>
    <xf numFmtId="38" fontId="73" fillId="0" borderId="1" xfId="2" applyFont="1" applyFill="1" applyBorder="1" applyAlignment="1" applyProtection="1">
      <alignment horizontal="right" vertical="center" shrinkToFit="1"/>
    </xf>
    <xf numFmtId="0" fontId="73" fillId="0" borderId="10" xfId="0" applyFont="1" applyFill="1" applyBorder="1" applyAlignment="1" applyProtection="1">
      <alignment horizontal="left" vertical="center" shrinkToFit="1"/>
    </xf>
    <xf numFmtId="0" fontId="73" fillId="0" borderId="11" xfId="0" applyFont="1" applyFill="1" applyBorder="1" applyAlignment="1" applyProtection="1">
      <alignment horizontal="left" vertical="center" shrinkToFit="1"/>
    </xf>
    <xf numFmtId="0" fontId="73" fillId="0" borderId="9" xfId="0" applyFont="1" applyFill="1" applyBorder="1" applyAlignment="1" applyProtection="1">
      <alignment horizontal="left" vertical="center" shrinkToFit="1"/>
    </xf>
    <xf numFmtId="9" fontId="73" fillId="0" borderId="10" xfId="1" applyNumberFormat="1" applyFont="1" applyFill="1" applyBorder="1" applyAlignment="1" applyProtection="1">
      <alignment horizontal="center" vertical="center" shrinkToFit="1"/>
    </xf>
    <xf numFmtId="9" fontId="73" fillId="0" borderId="11" xfId="1" applyNumberFormat="1" applyFont="1" applyFill="1" applyBorder="1" applyAlignment="1" applyProtection="1">
      <alignment horizontal="center" vertical="center" shrinkToFit="1"/>
    </xf>
    <xf numFmtId="9" fontId="73" fillId="0" borderId="9" xfId="1" applyNumberFormat="1" applyFont="1" applyFill="1" applyBorder="1" applyAlignment="1" applyProtection="1">
      <alignment horizontal="center" vertical="center" shrinkToFit="1"/>
    </xf>
    <xf numFmtId="0" fontId="73" fillId="0" borderId="11" xfId="0" applyFont="1" applyBorder="1" applyAlignment="1" applyProtection="1">
      <alignment horizontal="center" vertical="center" shrinkToFit="1"/>
    </xf>
    <xf numFmtId="38" fontId="73" fillId="0" borderId="34" xfId="2" applyFont="1" applyBorder="1" applyAlignment="1" applyProtection="1">
      <alignment horizontal="right" vertical="center" shrinkToFit="1"/>
    </xf>
    <xf numFmtId="0" fontId="77" fillId="0" borderId="10" xfId="0" applyFont="1" applyBorder="1" applyAlignment="1" applyProtection="1">
      <alignment horizontal="center" vertical="center" shrinkToFit="1"/>
    </xf>
    <xf numFmtId="0" fontId="77" fillId="0" borderId="11" xfId="0" applyFont="1" applyBorder="1" applyAlignment="1" applyProtection="1">
      <alignment horizontal="center" vertical="center" shrinkToFit="1"/>
    </xf>
    <xf numFmtId="0" fontId="77" fillId="0" borderId="9" xfId="0" applyFont="1" applyBorder="1" applyAlignment="1" applyProtection="1">
      <alignment horizontal="center" vertical="center" shrinkToFit="1"/>
    </xf>
    <xf numFmtId="0" fontId="77" fillId="0" borderId="34" xfId="0" applyFont="1" applyBorder="1" applyAlignment="1" applyProtection="1">
      <alignment horizontal="center" vertical="center" shrinkToFit="1"/>
    </xf>
    <xf numFmtId="192" fontId="73" fillId="0" borderId="35" xfId="0" applyNumberFormat="1" applyFont="1" applyBorder="1" applyAlignment="1" applyProtection="1">
      <alignment horizontal="center" vertical="center" shrinkToFit="1"/>
    </xf>
    <xf numFmtId="192" fontId="73" fillId="0" borderId="106" xfId="0" applyNumberFormat="1" applyFont="1" applyBorder="1" applyAlignment="1" applyProtection="1">
      <alignment horizontal="center" vertical="center" shrinkToFit="1"/>
    </xf>
    <xf numFmtId="192" fontId="73" fillId="0" borderId="107" xfId="0" applyNumberFormat="1" applyFont="1" applyBorder="1" applyAlignment="1" applyProtection="1">
      <alignment horizontal="center" vertical="center" shrinkToFit="1"/>
    </xf>
    <xf numFmtId="181" fontId="73" fillId="0" borderId="35" xfId="0" applyNumberFormat="1" applyFont="1" applyBorder="1" applyAlignment="1" applyProtection="1">
      <alignment horizontal="center" vertical="center" shrinkToFit="1"/>
    </xf>
    <xf numFmtId="181" fontId="73" fillId="0" borderId="107" xfId="0" applyNumberFormat="1" applyFont="1" applyBorder="1" applyAlignment="1" applyProtection="1">
      <alignment horizontal="center" vertical="center" shrinkToFit="1"/>
    </xf>
    <xf numFmtId="0" fontId="73" fillId="0" borderId="34" xfId="0" applyFont="1" applyBorder="1" applyAlignment="1" applyProtection="1">
      <alignment horizontal="center" vertical="center" shrinkToFit="1"/>
    </xf>
    <xf numFmtId="0" fontId="14" fillId="0" borderId="10" xfId="0" applyFont="1" applyFill="1" applyBorder="1" applyAlignment="1" applyProtection="1">
      <alignment vertical="center"/>
      <protection hidden="1"/>
    </xf>
    <xf numFmtId="0" fontId="14" fillId="0" borderId="11" xfId="0" applyFont="1" applyFill="1" applyBorder="1" applyAlignment="1" applyProtection="1">
      <alignment vertical="center"/>
      <protection hidden="1"/>
    </xf>
    <xf numFmtId="0" fontId="14" fillId="0" borderId="11" xfId="0" applyFont="1" applyFill="1" applyBorder="1" applyAlignment="1" applyProtection="1">
      <alignment vertical="center" shrinkToFit="1"/>
      <protection hidden="1"/>
    </xf>
    <xf numFmtId="0" fontId="14" fillId="0" borderId="9" xfId="0" applyFont="1" applyFill="1" applyBorder="1" applyAlignment="1" applyProtection="1">
      <alignment vertical="center" shrinkToFit="1"/>
      <protection hidden="1"/>
    </xf>
    <xf numFmtId="178" fontId="0" fillId="14" borderId="0" xfId="0" applyNumberFormat="1" applyFill="1" applyAlignment="1">
      <alignment horizontal="center" shrinkToFit="1"/>
    </xf>
    <xf numFmtId="178" fontId="0" fillId="26" borderId="0" xfId="0" applyNumberFormat="1" applyFill="1" applyAlignment="1">
      <alignment horizontal="center" shrinkToFit="1"/>
    </xf>
    <xf numFmtId="0" fontId="0" fillId="13" borderId="3" xfId="0" applyFill="1" applyBorder="1" applyAlignment="1" applyProtection="1">
      <alignment horizontal="center" vertical="center"/>
      <protection hidden="1"/>
    </xf>
    <xf numFmtId="0" fontId="0" fillId="13" borderId="2" xfId="0" applyFill="1"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13" borderId="8" xfId="0" applyFill="1" applyBorder="1" applyAlignment="1" applyProtection="1">
      <alignment horizontal="center" vertical="center"/>
      <protection hidden="1"/>
    </xf>
    <xf numFmtId="0" fontId="0" fillId="0" borderId="0" xfId="0" applyAlignment="1" applyProtection="1">
      <alignment horizontal="center" vertical="center"/>
      <protection hidden="1"/>
    </xf>
  </cellXfs>
  <cellStyles count="3">
    <cellStyle name="パーセント" xfId="1" builtinId="5"/>
    <cellStyle name="桁区切り" xfId="2" builtinId="6"/>
    <cellStyle name="標準" xfId="0" builtinId="0"/>
  </cellStyles>
  <dxfs count="26">
    <dxf>
      <font>
        <condense val="0"/>
        <extend val="0"/>
        <color indexed="9"/>
      </font>
    </dxf>
    <dxf>
      <font>
        <color indexed="9"/>
      </font>
      <border>
        <left/>
        <right/>
        <top/>
      </border>
    </dxf>
    <dxf>
      <font>
        <condense val="0"/>
        <extend val="0"/>
        <color indexed="9"/>
      </font>
      <fill>
        <patternFill>
          <bgColor indexed="9"/>
        </patternFill>
      </fill>
      <border>
        <left/>
        <right/>
        <top/>
        <bottom/>
      </border>
    </dxf>
    <dxf>
      <font>
        <condense val="0"/>
        <extend val="0"/>
        <color indexed="9"/>
      </font>
      <border>
        <left/>
        <right/>
        <top/>
        <bottom/>
      </border>
    </dxf>
    <dxf>
      <font>
        <condense val="0"/>
        <extend val="0"/>
        <color indexed="9"/>
      </font>
      <fill>
        <patternFill>
          <bgColor indexed="9"/>
        </patternFill>
      </fill>
      <border>
        <left/>
        <right/>
        <top/>
        <bottom/>
      </border>
    </dxf>
    <dxf>
      <font>
        <condense val="0"/>
        <extend val="0"/>
        <color indexed="9"/>
      </font>
      <border>
        <left/>
        <right/>
        <top/>
        <bottom/>
      </border>
    </dxf>
    <dxf>
      <font>
        <condense val="0"/>
        <extend val="0"/>
        <color indexed="9"/>
      </font>
      <fill>
        <patternFill>
          <bgColor indexed="9"/>
        </patternFill>
      </fill>
      <border>
        <left style="thin">
          <color indexed="64"/>
        </left>
        <right/>
        <top/>
        <bottom/>
      </border>
    </dxf>
    <dxf>
      <fill>
        <patternFill>
          <bgColor indexed="43"/>
        </patternFill>
      </fill>
    </dxf>
    <dxf>
      <fill>
        <patternFill>
          <bgColor indexed="43"/>
        </patternFill>
      </fill>
    </dxf>
    <dxf>
      <font>
        <condense val="0"/>
        <extend val="0"/>
        <color indexed="10"/>
      </font>
    </dxf>
    <dxf>
      <font>
        <color rgb="FFFF0000"/>
      </font>
      <fill>
        <patternFill patternType="solid">
          <bgColor rgb="FFFFFF99"/>
        </patternFill>
      </fill>
    </dxf>
    <dxf>
      <font>
        <color rgb="FF9C0006"/>
      </font>
      <fill>
        <patternFill>
          <bgColor rgb="FFFFC7CE"/>
        </patternFill>
      </fill>
    </dxf>
    <dxf>
      <font>
        <color rgb="FFFF0000"/>
      </font>
    </dxf>
    <dxf>
      <font>
        <condense val="0"/>
        <extend val="0"/>
        <color indexed="10"/>
      </font>
    </dxf>
    <dxf>
      <fill>
        <patternFill patternType="none">
          <bgColor indexed="65"/>
        </patternFill>
      </fill>
    </dxf>
    <dxf>
      <fill>
        <patternFill patternType="none">
          <bgColor indexed="65"/>
        </patternFill>
      </fill>
    </dxf>
    <dxf>
      <font>
        <condense val="0"/>
        <extend val="0"/>
        <color indexed="9"/>
      </font>
    </dxf>
    <dxf>
      <fill>
        <patternFill>
          <bgColor indexed="10"/>
        </patternFill>
      </fill>
    </dxf>
    <dxf>
      <fill>
        <patternFill>
          <bgColor indexed="10"/>
        </patternFill>
      </fill>
    </dxf>
    <dxf>
      <font>
        <condense val="0"/>
        <extend val="0"/>
        <color indexed="9"/>
      </font>
    </dxf>
    <dxf>
      <fill>
        <patternFill>
          <bgColor indexed="9"/>
        </patternFill>
      </fill>
    </dxf>
    <dxf>
      <font>
        <condense val="0"/>
        <extend val="0"/>
        <color indexed="9"/>
      </font>
    </dxf>
    <dxf>
      <font>
        <condense val="0"/>
        <extend val="0"/>
        <color indexed="10"/>
      </font>
    </dxf>
    <dxf>
      <font>
        <condense val="0"/>
        <extend val="0"/>
        <color indexed="9"/>
      </font>
    </dxf>
    <dxf>
      <fill>
        <patternFill>
          <bgColor rgb="FFCCECFF"/>
        </patternFill>
      </fill>
    </dxf>
    <dxf>
      <fill>
        <patternFill>
          <bgColor rgb="FFFFCC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CheckBox" fmlaLink="$O$2" noThreeD="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104775</xdr:colOff>
          <xdr:row>68</xdr:row>
          <xdr:rowOff>9525</xdr:rowOff>
        </xdr:from>
        <xdr:to>
          <xdr:col>6</xdr:col>
          <xdr:colOff>114300</xdr:colOff>
          <xdr:row>69</xdr:row>
          <xdr:rowOff>123825</xdr:rowOff>
        </xdr:to>
        <xdr:sp macro="" textlink="">
          <xdr:nvSpPr>
            <xdr:cNvPr id="4111" name="CommandButton3" hidden="1">
              <a:extLst>
                <a:ext uri="{63B3BB69-23CF-44E3-9099-C40C66FF867C}">
                  <a14:compatExt spid="_x0000_s41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70</xdr:row>
          <xdr:rowOff>0</xdr:rowOff>
        </xdr:from>
        <xdr:to>
          <xdr:col>7</xdr:col>
          <xdr:colOff>142875</xdr:colOff>
          <xdr:row>71</xdr:row>
          <xdr:rowOff>28575</xdr:rowOff>
        </xdr:to>
        <xdr:sp macro="" textlink="">
          <xdr:nvSpPr>
            <xdr:cNvPr id="4123" name="CommandButton6" hidden="1">
              <a:extLst>
                <a:ext uri="{63B3BB69-23CF-44E3-9099-C40C66FF867C}">
                  <a14:compatExt spid="_x0000_s4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49</xdr:row>
          <xdr:rowOff>152400</xdr:rowOff>
        </xdr:from>
        <xdr:to>
          <xdr:col>9</xdr:col>
          <xdr:colOff>76200</xdr:colOff>
          <xdr:row>51</xdr:row>
          <xdr:rowOff>76200</xdr:rowOff>
        </xdr:to>
        <xdr:sp macro="" textlink="">
          <xdr:nvSpPr>
            <xdr:cNvPr id="4131" name="CommandButton4" hidden="1">
              <a:extLst>
                <a:ext uri="{63B3BB69-23CF-44E3-9099-C40C66FF867C}">
                  <a14:compatExt spid="_x0000_s41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54</xdr:row>
          <xdr:rowOff>200025</xdr:rowOff>
        </xdr:from>
        <xdr:to>
          <xdr:col>6</xdr:col>
          <xdr:colOff>190500</xdr:colOff>
          <xdr:row>56</xdr:row>
          <xdr:rowOff>38100</xdr:rowOff>
        </xdr:to>
        <xdr:sp macro="" textlink="">
          <xdr:nvSpPr>
            <xdr:cNvPr id="4124" name="CommandButton7" hidden="1">
              <a:extLst>
                <a:ext uri="{63B3BB69-23CF-44E3-9099-C40C66FF867C}">
                  <a14:compatExt spid="_x0000_s4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412750</xdr:colOff>
      <xdr:row>9</xdr:row>
      <xdr:rowOff>25400</xdr:rowOff>
    </xdr:from>
    <xdr:to>
      <xdr:col>9</xdr:col>
      <xdr:colOff>546100</xdr:colOff>
      <xdr:row>11</xdr:row>
      <xdr:rowOff>25400</xdr:rowOff>
    </xdr:to>
    <xdr:sp macro="" textlink="">
      <xdr:nvSpPr>
        <xdr:cNvPr id="2" name="正方形/長方形 1"/>
        <xdr:cNvSpPr/>
      </xdr:nvSpPr>
      <xdr:spPr bwMode="auto">
        <a:xfrm>
          <a:off x="412750" y="2216150"/>
          <a:ext cx="6146800" cy="431800"/>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l"/>
          <a:r>
            <a:rPr kumimoji="1" lang="en-US" altLang="ja-JP" sz="1100"/>
            <a:t>※</a:t>
          </a:r>
          <a:r>
            <a:rPr kumimoji="1" lang="ja-JP" altLang="en-US" sz="1100"/>
            <a:t>お使いの</a:t>
          </a:r>
          <a:r>
            <a:rPr kumimoji="1" lang="en-US" altLang="ja-JP" sz="1100"/>
            <a:t>PC</a:t>
          </a:r>
          <a:r>
            <a:rPr kumimoji="1" lang="ja-JP" altLang="en-US" sz="1100"/>
            <a:t>等によってはカラーで印刷できない場合がありますが、白黒でもお使いいただけます。</a:t>
          </a:r>
        </a:p>
      </xdr:txBody>
    </xdr:sp>
    <xdr:clientData/>
  </xdr:twoCellAnchor>
  <xdr:twoCellAnchor editAs="oneCell">
    <xdr:from>
      <xdr:col>0</xdr:col>
      <xdr:colOff>209550</xdr:colOff>
      <xdr:row>7</xdr:row>
      <xdr:rowOff>190500</xdr:rowOff>
    </xdr:from>
    <xdr:to>
      <xdr:col>9</xdr:col>
      <xdr:colOff>195084</xdr:colOff>
      <xdr:row>9</xdr:row>
      <xdr:rowOff>75719</xdr:rowOff>
    </xdr:to>
    <xdr:pic>
      <xdr:nvPicPr>
        <xdr:cNvPr id="3" name="図 2"/>
        <xdr:cNvPicPr>
          <a:picLocks noChangeAspect="1"/>
        </xdr:cNvPicPr>
      </xdr:nvPicPr>
      <xdr:blipFill>
        <a:blip xmlns:r="http://schemas.openxmlformats.org/officeDocument/2006/relationships" r:embed="rId1"/>
        <a:stretch>
          <a:fillRect/>
        </a:stretch>
      </xdr:blipFill>
      <xdr:spPr>
        <a:xfrm>
          <a:off x="209550" y="1949450"/>
          <a:ext cx="5998984" cy="317019"/>
        </a:xfrm>
        <a:prstGeom prst="rect">
          <a:avLst/>
        </a:prstGeom>
      </xdr:spPr>
    </xdr:pic>
    <xdr:clientData/>
  </xdr:twoCellAnchor>
  <xdr:twoCellAnchor>
    <xdr:from>
      <xdr:col>6</xdr:col>
      <xdr:colOff>749300</xdr:colOff>
      <xdr:row>49</xdr:row>
      <xdr:rowOff>88900</xdr:rowOff>
    </xdr:from>
    <xdr:to>
      <xdr:col>10</xdr:col>
      <xdr:colOff>196850</xdr:colOff>
      <xdr:row>51</xdr:row>
      <xdr:rowOff>152400</xdr:rowOff>
    </xdr:to>
    <xdr:sp macro="" textlink="">
      <xdr:nvSpPr>
        <xdr:cNvPr id="5" name="正方形/長方形 4"/>
        <xdr:cNvSpPr/>
      </xdr:nvSpPr>
      <xdr:spPr bwMode="auto">
        <a:xfrm>
          <a:off x="4800600" y="10915650"/>
          <a:ext cx="2108200" cy="495300"/>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l"/>
          <a:r>
            <a:rPr kumimoji="1" lang="ja-JP" altLang="en-US" sz="1100"/>
            <a:t>ら償却資産明細書（入力）シートを</a:t>
          </a:r>
        </a:p>
      </xdr:txBody>
    </xdr:sp>
    <xdr:clientData/>
  </xdr:twoCellAnchor>
  <xdr:twoCellAnchor>
    <xdr:from>
      <xdr:col>1</xdr:col>
      <xdr:colOff>19050</xdr:colOff>
      <xdr:row>67</xdr:row>
      <xdr:rowOff>203200</xdr:rowOff>
    </xdr:from>
    <xdr:to>
      <xdr:col>9</xdr:col>
      <xdr:colOff>647700</xdr:colOff>
      <xdr:row>70</xdr:row>
      <xdr:rowOff>0</xdr:rowOff>
    </xdr:to>
    <xdr:sp macro="" textlink="">
      <xdr:nvSpPr>
        <xdr:cNvPr id="6" name="正方形/長方形 5"/>
        <xdr:cNvSpPr/>
      </xdr:nvSpPr>
      <xdr:spPr bwMode="auto">
        <a:xfrm>
          <a:off x="717550" y="14916150"/>
          <a:ext cx="5943600" cy="444500"/>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「専従者控除シート」に専従者の人数を入力してください。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55</xdr:row>
          <xdr:rowOff>0</xdr:rowOff>
        </xdr:from>
        <xdr:to>
          <xdr:col>9</xdr:col>
          <xdr:colOff>28575</xdr:colOff>
          <xdr:row>55</xdr:row>
          <xdr:rowOff>295275</xdr:rowOff>
        </xdr:to>
        <xdr:sp macro="" textlink="">
          <xdr:nvSpPr>
            <xdr:cNvPr id="1047" name="Button 23" hidden="1">
              <a:extLst>
                <a:ext uri="{63B3BB69-23CF-44E3-9099-C40C66FF867C}">
                  <a14:compatExt spid="_x0000_s1047"/>
                </a:ext>
              </a:extLst>
            </xdr:cNvPr>
            <xdr:cNvSpPr/>
          </xdr:nvSpPr>
          <xdr:spPr bwMode="auto">
            <a:xfrm>
              <a:off x="0" y="0"/>
              <a:ext cx="0" cy="0"/>
            </a:xfrm>
            <a:prstGeom prst="rect">
              <a:avLst/>
            </a:prstGeom>
            <a:noFill/>
            <a:ln w="9525">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専従者控除計算へ</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0</xdr:colOff>
          <xdr:row>24</xdr:row>
          <xdr:rowOff>0</xdr:rowOff>
        </xdr:from>
        <xdr:to>
          <xdr:col>9</xdr:col>
          <xdr:colOff>19050</xdr:colOff>
          <xdr:row>25</xdr:row>
          <xdr:rowOff>9525</xdr:rowOff>
        </xdr:to>
        <xdr:sp macro="" textlink="">
          <xdr:nvSpPr>
            <xdr:cNvPr id="1859" name="Button 835" hidden="1">
              <a:extLst>
                <a:ext uri="{63B3BB69-23CF-44E3-9099-C40C66FF867C}">
                  <a14:compatExt spid="_x0000_s1859"/>
                </a:ext>
              </a:extLst>
            </xdr:cNvPr>
            <xdr:cNvSpPr/>
          </xdr:nvSpPr>
          <xdr:spPr bwMode="auto">
            <a:xfrm>
              <a:off x="0" y="0"/>
              <a:ext cx="0" cy="0"/>
            </a:xfrm>
            <a:prstGeom prst="rect">
              <a:avLst/>
            </a:prstGeom>
            <a:noFill/>
            <a:ln w="9525">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償却資産入力へ</a:t>
              </a:r>
            </a:p>
          </xdr:txBody>
        </xdr:sp>
        <xdr:clientData fPrintsWithSheet="0"/>
      </xdr:twoCellAnchor>
    </mc:Choice>
    <mc:Fallback/>
  </mc:AlternateContent>
  <xdr:twoCellAnchor>
    <xdr:from>
      <xdr:col>4</xdr:col>
      <xdr:colOff>644384</xdr:colOff>
      <xdr:row>1</xdr:row>
      <xdr:rowOff>280953</xdr:rowOff>
    </xdr:from>
    <xdr:to>
      <xdr:col>6</xdr:col>
      <xdr:colOff>1001888</xdr:colOff>
      <xdr:row>5</xdr:row>
      <xdr:rowOff>141111</xdr:rowOff>
    </xdr:to>
    <xdr:sp macro="" textlink="">
      <xdr:nvSpPr>
        <xdr:cNvPr id="1919" name="Text Box 895"/>
        <xdr:cNvSpPr txBox="1">
          <a:spLocks noChangeArrowheads="1"/>
        </xdr:cNvSpPr>
      </xdr:nvSpPr>
      <xdr:spPr bwMode="auto">
        <a:xfrm>
          <a:off x="8864106" y="436175"/>
          <a:ext cx="1429949" cy="114426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0"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（印刷する前に）</a:t>
          </a:r>
          <a:endParaRPr lang="ja-JP" altLang="en-US" sz="1100" b="0" i="0" u="none" strike="noStrike" baseline="0">
            <a:solidFill>
              <a:srgbClr val="FF0000"/>
            </a:solidFill>
            <a:latin typeface="ＭＳ Ｐゴシック"/>
            <a:ea typeface="ＭＳ Ｐゴシック"/>
          </a:endParaRPr>
        </a:p>
        <a:p>
          <a:pPr algn="l" rtl="0">
            <a:lnSpc>
              <a:spcPts val="1100"/>
            </a:lnSpc>
            <a:defRPr sz="1000"/>
          </a:pPr>
          <a:r>
            <a:rPr lang="ja-JP" altLang="en-US" sz="1100" b="0" i="0" u="none" strike="noStrike" baseline="0">
              <a:solidFill>
                <a:srgbClr val="FF0000"/>
              </a:solidFill>
              <a:latin typeface="ＭＳ Ｐゴシック"/>
              <a:ea typeface="ＭＳ Ｐゴシック"/>
            </a:rPr>
            <a:t>改ページプレビュー</a:t>
          </a:r>
          <a:r>
            <a:rPr lang="ja-JP" altLang="en-US" sz="1100" b="0" i="0" u="none" strike="noStrike" baseline="0">
              <a:solidFill>
                <a:srgbClr val="000000"/>
              </a:solidFill>
              <a:latin typeface="ＭＳ Ｐゴシック"/>
              <a:ea typeface="ＭＳ Ｐゴシック"/>
            </a:rPr>
            <a:t>で</a:t>
          </a:r>
        </a:p>
        <a:p>
          <a:pPr algn="l" rtl="0">
            <a:lnSpc>
              <a:spcPts val="1100"/>
            </a:lnSpc>
            <a:defRPr sz="1000"/>
          </a:pPr>
          <a:r>
            <a:rPr lang="ja-JP" altLang="en-US" sz="1100" b="0" i="0" u="none" strike="noStrike" baseline="0">
              <a:solidFill>
                <a:srgbClr val="000000"/>
              </a:solidFill>
              <a:latin typeface="ＭＳ Ｐゴシック"/>
              <a:ea typeface="ＭＳ Ｐゴシック"/>
            </a:rPr>
            <a:t>印刷する範囲を</a:t>
          </a:r>
        </a:p>
        <a:p>
          <a:pPr algn="l" rtl="0">
            <a:lnSpc>
              <a:spcPts val="1100"/>
            </a:lnSpc>
            <a:defRPr sz="1000"/>
          </a:pPr>
          <a:r>
            <a:rPr lang="ja-JP" altLang="en-US" sz="1100" b="0" i="0" u="none" strike="noStrike" baseline="0">
              <a:solidFill>
                <a:srgbClr val="000000"/>
              </a:solidFill>
              <a:latin typeface="ＭＳ Ｐゴシック"/>
              <a:ea typeface="ＭＳ Ｐゴシック"/>
            </a:rPr>
            <a:t>指定してから印刷</a:t>
          </a:r>
        </a:p>
        <a:p>
          <a:pPr algn="l" rtl="0">
            <a:lnSpc>
              <a:spcPts val="1100"/>
            </a:lnSpc>
            <a:defRPr sz="1000"/>
          </a:pPr>
          <a:r>
            <a:rPr lang="ja-JP" altLang="en-US" sz="1100" b="0" i="0" u="none" strike="noStrike" baseline="0">
              <a:solidFill>
                <a:srgbClr val="000000"/>
              </a:solidFill>
              <a:latin typeface="ＭＳ Ｐゴシック"/>
              <a:ea typeface="ＭＳ Ｐゴシック"/>
            </a:rPr>
            <a:t>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67</xdr:col>
      <xdr:colOff>31750</xdr:colOff>
      <xdr:row>3</xdr:row>
      <xdr:rowOff>38100</xdr:rowOff>
    </xdr:from>
    <xdr:to>
      <xdr:col>79</xdr:col>
      <xdr:colOff>114300</xdr:colOff>
      <xdr:row>7</xdr:row>
      <xdr:rowOff>69850</xdr:rowOff>
    </xdr:to>
    <xdr:sp macro="" textlink="">
      <xdr:nvSpPr>
        <xdr:cNvPr id="27857" name="AutoShape 4"/>
        <xdr:cNvSpPr>
          <a:spLocks noChangeArrowheads="1"/>
        </xdr:cNvSpPr>
      </xdr:nvSpPr>
      <xdr:spPr bwMode="auto">
        <a:xfrm>
          <a:off x="7315200" y="215900"/>
          <a:ext cx="1371600" cy="3111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9</xdr:row>
      <xdr:rowOff>0</xdr:rowOff>
    </xdr:from>
    <xdr:to>
      <xdr:col>98</xdr:col>
      <xdr:colOff>0</xdr:colOff>
      <xdr:row>21</xdr:row>
      <xdr:rowOff>0</xdr:rowOff>
    </xdr:to>
    <xdr:sp macro="" textlink="">
      <xdr:nvSpPr>
        <xdr:cNvPr id="27858" name="AutoShape 5"/>
        <xdr:cNvSpPr>
          <a:spLocks noChangeArrowheads="1"/>
        </xdr:cNvSpPr>
      </xdr:nvSpPr>
      <xdr:spPr bwMode="auto">
        <a:xfrm>
          <a:off x="3740150" y="577850"/>
          <a:ext cx="6299200" cy="1143000"/>
        </a:xfrm>
        <a:prstGeom prst="roundRec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67</xdr:col>
      <xdr:colOff>31750</xdr:colOff>
      <xdr:row>3</xdr:row>
      <xdr:rowOff>38100</xdr:rowOff>
    </xdr:from>
    <xdr:to>
      <xdr:col>79</xdr:col>
      <xdr:colOff>114300</xdr:colOff>
      <xdr:row>7</xdr:row>
      <xdr:rowOff>69850</xdr:rowOff>
    </xdr:to>
    <xdr:sp macro="" textlink="">
      <xdr:nvSpPr>
        <xdr:cNvPr id="27859" name="AutoShape 8"/>
        <xdr:cNvSpPr>
          <a:spLocks noChangeArrowheads="1"/>
        </xdr:cNvSpPr>
      </xdr:nvSpPr>
      <xdr:spPr bwMode="auto">
        <a:xfrm>
          <a:off x="7315200" y="215900"/>
          <a:ext cx="1371600" cy="3111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9</xdr:row>
      <xdr:rowOff>0</xdr:rowOff>
    </xdr:from>
    <xdr:to>
      <xdr:col>98</xdr:col>
      <xdr:colOff>0</xdr:colOff>
      <xdr:row>21</xdr:row>
      <xdr:rowOff>0</xdr:rowOff>
    </xdr:to>
    <xdr:sp macro="" textlink="">
      <xdr:nvSpPr>
        <xdr:cNvPr id="27860" name="AutoShape 9"/>
        <xdr:cNvSpPr>
          <a:spLocks noChangeArrowheads="1"/>
        </xdr:cNvSpPr>
      </xdr:nvSpPr>
      <xdr:spPr bwMode="auto">
        <a:xfrm>
          <a:off x="3740150" y="577850"/>
          <a:ext cx="6299200" cy="1143000"/>
        </a:xfrm>
        <a:prstGeom prst="roundRec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75</xdr:col>
      <xdr:colOff>50800</xdr:colOff>
      <xdr:row>100</xdr:row>
      <xdr:rowOff>82550</xdr:rowOff>
    </xdr:from>
    <xdr:to>
      <xdr:col>98</xdr:col>
      <xdr:colOff>44450</xdr:colOff>
      <xdr:row>115</xdr:row>
      <xdr:rowOff>6350</xdr:rowOff>
    </xdr:to>
    <xdr:pic>
      <xdr:nvPicPr>
        <xdr:cNvPr id="27861" name="Picture 108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0" y="6769100"/>
          <a:ext cx="179705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114</xdr:row>
      <xdr:rowOff>12700</xdr:rowOff>
    </xdr:from>
    <xdr:to>
      <xdr:col>0</xdr:col>
      <xdr:colOff>139700</xdr:colOff>
      <xdr:row>115</xdr:row>
      <xdr:rowOff>120650</xdr:rowOff>
    </xdr:to>
    <xdr:sp macro="" textlink="">
      <xdr:nvSpPr>
        <xdr:cNvPr id="27862" name="Rectangle 1556"/>
        <xdr:cNvSpPr>
          <a:spLocks noChangeArrowheads="1"/>
        </xdr:cNvSpPr>
      </xdr:nvSpPr>
      <xdr:spPr bwMode="auto">
        <a:xfrm>
          <a:off x="19050" y="7505700"/>
          <a:ext cx="120650" cy="1270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19050</xdr:colOff>
      <xdr:row>0</xdr:row>
      <xdr:rowOff>0</xdr:rowOff>
    </xdr:from>
    <xdr:to>
      <xdr:col>0</xdr:col>
      <xdr:colOff>139700</xdr:colOff>
      <xdr:row>0</xdr:row>
      <xdr:rowOff>133350</xdr:rowOff>
    </xdr:to>
    <xdr:sp macro="" textlink="">
      <xdr:nvSpPr>
        <xdr:cNvPr id="27863" name="Rectangle 1557"/>
        <xdr:cNvSpPr>
          <a:spLocks noChangeArrowheads="1"/>
        </xdr:cNvSpPr>
      </xdr:nvSpPr>
      <xdr:spPr bwMode="auto">
        <a:xfrm>
          <a:off x="19050" y="0"/>
          <a:ext cx="120650" cy="13335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98</xdr:col>
      <xdr:colOff>19050</xdr:colOff>
      <xdr:row>0</xdr:row>
      <xdr:rowOff>6350</xdr:rowOff>
    </xdr:from>
    <xdr:to>
      <xdr:col>98</xdr:col>
      <xdr:colOff>139700</xdr:colOff>
      <xdr:row>1</xdr:row>
      <xdr:rowOff>0</xdr:rowOff>
    </xdr:to>
    <xdr:sp macro="" textlink="">
      <xdr:nvSpPr>
        <xdr:cNvPr id="27864" name="Rectangle 1559"/>
        <xdr:cNvSpPr>
          <a:spLocks noChangeArrowheads="1"/>
        </xdr:cNvSpPr>
      </xdr:nvSpPr>
      <xdr:spPr bwMode="auto">
        <a:xfrm>
          <a:off x="10058400" y="6350"/>
          <a:ext cx="120650" cy="13335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3</xdr:row>
          <xdr:rowOff>114300</xdr:rowOff>
        </xdr:from>
        <xdr:to>
          <xdr:col>7</xdr:col>
          <xdr:colOff>704850</xdr:colOff>
          <xdr:row>5</xdr:row>
          <xdr:rowOff>9525</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FF00FF"/>
                  </a:solidFill>
                  <a:latin typeface="ＭＳ Ｐゴシック"/>
                  <a:ea typeface="ＭＳ Ｐゴシック"/>
                </a:rPr>
                <a:t>計算シートへ</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47625</xdr:colOff>
          <xdr:row>2</xdr:row>
          <xdr:rowOff>152400</xdr:rowOff>
        </xdr:from>
        <xdr:to>
          <xdr:col>6</xdr:col>
          <xdr:colOff>104775</xdr:colOff>
          <xdr:row>3</xdr:row>
          <xdr:rowOff>9525</xdr:rowOff>
        </xdr:to>
        <xdr:sp macro="" textlink="">
          <xdr:nvSpPr>
            <xdr:cNvPr id="5126" name="Button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FF6600"/>
                  </a:solidFill>
                  <a:latin typeface="ＭＳ Ｐゴシック"/>
                  <a:ea typeface="ＭＳ Ｐゴシック"/>
                </a:rPr>
                <a:t>印刷</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xdr:row>
          <xdr:rowOff>114300</xdr:rowOff>
        </xdr:from>
        <xdr:to>
          <xdr:col>7</xdr:col>
          <xdr:colOff>990600</xdr:colOff>
          <xdr:row>7</xdr:row>
          <xdr:rowOff>76200</xdr:rowOff>
        </xdr:to>
        <xdr:sp macro="" textlink="">
          <xdr:nvSpPr>
            <xdr:cNvPr id="5127" name="Button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収支内訳書（裏）へ</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26</xdr:col>
      <xdr:colOff>0</xdr:colOff>
      <xdr:row>0</xdr:row>
      <xdr:rowOff>0</xdr:rowOff>
    </xdr:from>
    <xdr:to>
      <xdr:col>26</xdr:col>
      <xdr:colOff>0</xdr:colOff>
      <xdr:row>0</xdr:row>
      <xdr:rowOff>0</xdr:rowOff>
    </xdr:to>
    <xdr:sp macro="" textlink="">
      <xdr:nvSpPr>
        <xdr:cNvPr id="26962" name="AutoShape 6"/>
        <xdr:cNvSpPr>
          <a:spLocks noChangeArrowheads="1"/>
        </xdr:cNvSpPr>
      </xdr:nvSpPr>
      <xdr:spPr bwMode="auto">
        <a:xfrm>
          <a:off x="50546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0</xdr:row>
      <xdr:rowOff>0</xdr:rowOff>
    </xdr:from>
    <xdr:to>
      <xdr:col>26</xdr:col>
      <xdr:colOff>0</xdr:colOff>
      <xdr:row>0</xdr:row>
      <xdr:rowOff>0</xdr:rowOff>
    </xdr:to>
    <xdr:sp macro="" textlink="">
      <xdr:nvSpPr>
        <xdr:cNvPr id="26963" name="AutoShape 7"/>
        <xdr:cNvSpPr>
          <a:spLocks noChangeArrowheads="1"/>
        </xdr:cNvSpPr>
      </xdr:nvSpPr>
      <xdr:spPr bwMode="auto">
        <a:xfrm>
          <a:off x="5054600" y="0"/>
          <a:ext cx="0" cy="0"/>
        </a:xfrm>
        <a:prstGeom prst="roundRec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0</xdr:rowOff>
    </xdr:from>
    <xdr:to>
      <xdr:col>0</xdr:col>
      <xdr:colOff>4763</xdr:colOff>
      <xdr:row>0</xdr:row>
      <xdr:rowOff>0</xdr:rowOff>
    </xdr:to>
    <xdr:sp macro="" textlink="">
      <xdr:nvSpPr>
        <xdr:cNvPr id="13320" name="AutoShape 8"/>
        <xdr:cNvSpPr>
          <a:spLocks noChangeArrowheads="1"/>
        </xdr:cNvSpPr>
      </xdr:nvSpPr>
      <xdr:spPr bwMode="auto">
        <a:xfrm>
          <a:off x="0" y="0"/>
          <a:ext cx="9525" cy="0"/>
        </a:xfrm>
        <a:prstGeom prst="roundRect">
          <a:avLst>
            <a:gd name="adj" fmla="val 16667"/>
          </a:avLst>
        </a:prstGeom>
        <a:noFill/>
        <a:ln w="6350" algn="ctr">
          <a:solidFill>
            <a:srgbClr val="000000"/>
          </a:solidFill>
          <a:round/>
          <a:headEnd/>
          <a:tailEnd/>
        </a:ln>
        <a:effec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控</a:t>
          </a: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用</a:t>
          </a:r>
        </a:p>
      </xdr:txBody>
    </xdr:sp>
    <xdr:clientData/>
  </xdr:twoCellAnchor>
  <xdr:twoCellAnchor>
    <xdr:from>
      <xdr:col>26</xdr:col>
      <xdr:colOff>0</xdr:colOff>
      <xdr:row>0</xdr:row>
      <xdr:rowOff>0</xdr:rowOff>
    </xdr:from>
    <xdr:to>
      <xdr:col>26</xdr:col>
      <xdr:colOff>0</xdr:colOff>
      <xdr:row>0</xdr:row>
      <xdr:rowOff>0</xdr:rowOff>
    </xdr:to>
    <xdr:sp macro="" textlink="">
      <xdr:nvSpPr>
        <xdr:cNvPr id="13321" name="AutoShape 9"/>
        <xdr:cNvSpPr>
          <a:spLocks noChangeArrowheads="1"/>
        </xdr:cNvSpPr>
      </xdr:nvSpPr>
      <xdr:spPr bwMode="auto">
        <a:xfrm>
          <a:off x="5543550" y="0"/>
          <a:ext cx="0" cy="0"/>
        </a:xfrm>
        <a:prstGeom prst="roundRect">
          <a:avLst>
            <a:gd name="adj" fmla="val 16667"/>
          </a:avLst>
        </a:prstGeom>
        <a:noFill/>
        <a:ln w="6350" algn="ctr">
          <a:solidFill>
            <a:srgbClr val="000000"/>
          </a:solidFill>
          <a:round/>
          <a:headEnd/>
          <a:tailEnd/>
        </a:ln>
        <a:effec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控</a:t>
          </a: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用</a:t>
          </a:r>
        </a:p>
      </xdr:txBody>
    </xdr:sp>
    <xdr:clientData/>
  </xdr:twoCellAnchor>
  <xdr:twoCellAnchor>
    <xdr:from>
      <xdr:col>26</xdr:col>
      <xdr:colOff>0</xdr:colOff>
      <xdr:row>0</xdr:row>
      <xdr:rowOff>0</xdr:rowOff>
    </xdr:from>
    <xdr:to>
      <xdr:col>26</xdr:col>
      <xdr:colOff>0</xdr:colOff>
      <xdr:row>0</xdr:row>
      <xdr:rowOff>0</xdr:rowOff>
    </xdr:to>
    <xdr:sp macro="" textlink="">
      <xdr:nvSpPr>
        <xdr:cNvPr id="13322" name="AutoShape 10"/>
        <xdr:cNvSpPr>
          <a:spLocks noChangeArrowheads="1"/>
        </xdr:cNvSpPr>
      </xdr:nvSpPr>
      <xdr:spPr bwMode="auto">
        <a:xfrm>
          <a:off x="5543550" y="0"/>
          <a:ext cx="0" cy="0"/>
        </a:xfrm>
        <a:prstGeom prst="roundRect">
          <a:avLst>
            <a:gd name="adj" fmla="val 16667"/>
          </a:avLst>
        </a:prstGeom>
        <a:noFill/>
        <a:ln w="6350" algn="ctr">
          <a:solidFill>
            <a:srgbClr val="000000"/>
          </a:solidFill>
          <a:round/>
          <a:headEnd/>
          <a:tailEnd/>
        </a:ln>
        <a:effec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控</a:t>
          </a: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用</a:t>
          </a:r>
        </a:p>
      </xdr:txBody>
    </xdr:sp>
    <xdr:clientData/>
  </xdr:twoCellAnchor>
  <xdr:twoCellAnchor>
    <xdr:from>
      <xdr:col>26</xdr:col>
      <xdr:colOff>0</xdr:colOff>
      <xdr:row>0</xdr:row>
      <xdr:rowOff>0</xdr:rowOff>
    </xdr:from>
    <xdr:to>
      <xdr:col>26</xdr:col>
      <xdr:colOff>0</xdr:colOff>
      <xdr:row>0</xdr:row>
      <xdr:rowOff>0</xdr:rowOff>
    </xdr:to>
    <xdr:sp macro="" textlink="">
      <xdr:nvSpPr>
        <xdr:cNvPr id="13323" name="AutoShape 11"/>
        <xdr:cNvSpPr>
          <a:spLocks noChangeArrowheads="1"/>
        </xdr:cNvSpPr>
      </xdr:nvSpPr>
      <xdr:spPr bwMode="auto">
        <a:xfrm>
          <a:off x="5543550" y="0"/>
          <a:ext cx="0" cy="0"/>
        </a:xfrm>
        <a:prstGeom prst="roundRect">
          <a:avLst>
            <a:gd name="adj" fmla="val 16667"/>
          </a:avLst>
        </a:prstGeom>
        <a:noFill/>
        <a:ln w="6350" algn="ctr">
          <a:solidFill>
            <a:srgbClr val="000000"/>
          </a:solidFill>
          <a:round/>
          <a:headEnd/>
          <a:tailEnd/>
        </a:ln>
        <a:effec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控</a:t>
          </a: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用</a:t>
          </a:r>
        </a:p>
      </xdr:txBody>
    </xdr:sp>
    <xdr:clientData/>
  </xdr:twoCellAnchor>
  <xdr:twoCellAnchor>
    <xdr:from>
      <xdr:col>26</xdr:col>
      <xdr:colOff>0</xdr:colOff>
      <xdr:row>0</xdr:row>
      <xdr:rowOff>0</xdr:rowOff>
    </xdr:from>
    <xdr:to>
      <xdr:col>26</xdr:col>
      <xdr:colOff>4763</xdr:colOff>
      <xdr:row>0</xdr:row>
      <xdr:rowOff>0</xdr:rowOff>
    </xdr:to>
    <xdr:sp macro="" textlink="">
      <xdr:nvSpPr>
        <xdr:cNvPr id="13324" name="AutoShape 12"/>
        <xdr:cNvSpPr>
          <a:spLocks noChangeArrowheads="1"/>
        </xdr:cNvSpPr>
      </xdr:nvSpPr>
      <xdr:spPr bwMode="auto">
        <a:xfrm>
          <a:off x="5543550" y="0"/>
          <a:ext cx="9525" cy="0"/>
        </a:xfrm>
        <a:prstGeom prst="roundRect">
          <a:avLst>
            <a:gd name="adj" fmla="val 16667"/>
          </a:avLst>
        </a:prstGeom>
        <a:noFill/>
        <a:ln w="6350" algn="ctr">
          <a:solidFill>
            <a:srgbClr val="000000"/>
          </a:solidFill>
          <a:round/>
          <a:headEnd/>
          <a:tailEnd/>
        </a:ln>
        <a:effec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控</a:t>
          </a: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用</a:t>
          </a:r>
        </a:p>
      </xdr:txBody>
    </xdr:sp>
    <xdr:clientData/>
  </xdr:twoCellAnchor>
  <xdr:twoCellAnchor>
    <xdr:from>
      <xdr:col>2</xdr:col>
      <xdr:colOff>25400</xdr:colOff>
      <xdr:row>4</xdr:row>
      <xdr:rowOff>44450</xdr:rowOff>
    </xdr:from>
    <xdr:to>
      <xdr:col>3</xdr:col>
      <xdr:colOff>69850</xdr:colOff>
      <xdr:row>5</xdr:row>
      <xdr:rowOff>107950</xdr:rowOff>
    </xdr:to>
    <xdr:sp macro="" textlink="">
      <xdr:nvSpPr>
        <xdr:cNvPr id="26969" name="AutoShape 13"/>
        <xdr:cNvSpPr>
          <a:spLocks noChangeArrowheads="1"/>
        </xdr:cNvSpPr>
      </xdr:nvSpPr>
      <xdr:spPr bwMode="auto">
        <a:xfrm>
          <a:off x="755650" y="514350"/>
          <a:ext cx="317500" cy="20320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25400</xdr:colOff>
      <xdr:row>4</xdr:row>
      <xdr:rowOff>44450</xdr:rowOff>
    </xdr:from>
    <xdr:to>
      <xdr:col>30</xdr:col>
      <xdr:colOff>69850</xdr:colOff>
      <xdr:row>5</xdr:row>
      <xdr:rowOff>107950</xdr:rowOff>
    </xdr:to>
    <xdr:sp macro="" textlink="">
      <xdr:nvSpPr>
        <xdr:cNvPr id="26970" name="AutoShape 14"/>
        <xdr:cNvSpPr>
          <a:spLocks noChangeArrowheads="1"/>
        </xdr:cNvSpPr>
      </xdr:nvSpPr>
      <xdr:spPr bwMode="auto">
        <a:xfrm>
          <a:off x="5810250" y="514350"/>
          <a:ext cx="317500" cy="20320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298450</xdr:colOff>
      <xdr:row>44</xdr:row>
      <xdr:rowOff>93345</xdr:rowOff>
    </xdr:from>
    <xdr:to>
      <xdr:col>37</xdr:col>
      <xdr:colOff>171431</xdr:colOff>
      <xdr:row>59</xdr:row>
      <xdr:rowOff>66767</xdr:rowOff>
    </xdr:to>
    <xdr:sp macro="" textlink="">
      <xdr:nvSpPr>
        <xdr:cNvPr id="13334" name="Rectangle 22"/>
        <xdr:cNvSpPr>
          <a:spLocks noChangeArrowheads="1"/>
        </xdr:cNvSpPr>
      </xdr:nvSpPr>
      <xdr:spPr bwMode="auto">
        <a:xfrm>
          <a:off x="495300" y="4505325"/>
          <a:ext cx="7134225" cy="1209675"/>
        </a:xfrm>
        <a:prstGeom prst="rect">
          <a:avLst/>
        </a:prstGeom>
        <a:solidFill>
          <a:srgbClr val="FF00FF">
            <a:alpha val="23000"/>
          </a:srgbClr>
        </a:solidFill>
        <a:ln w="25400">
          <a:solidFill>
            <a:srgbClr val="FF0000"/>
          </a:solidFill>
          <a:miter lim="800000"/>
          <a:headEnd/>
          <a:tailEnd/>
        </a:ln>
      </xdr:spPr>
      <xdr:txBody>
        <a:bodyPr vertOverflow="clip" wrap="square" lIns="45720" tIns="22860" rIns="0" bIns="22860" anchor="ctr" upright="1"/>
        <a:lstStyle/>
        <a:p>
          <a:pPr algn="l" rtl="0">
            <a:lnSpc>
              <a:spcPts val="1900"/>
            </a:lnSpc>
            <a:defRPr sz="1000"/>
          </a:pPr>
          <a:r>
            <a:rPr lang="ja-JP" altLang="en-US" sz="1600" b="0" i="0" u="none" strike="noStrike" baseline="0">
              <a:solidFill>
                <a:srgbClr val="000000"/>
              </a:solidFill>
              <a:latin typeface="HGS創英角ｺﾞｼｯｸUB"/>
              <a:ea typeface="HGS創英角ｺﾞｼｯｸUB"/>
            </a:rPr>
            <a:t>減価償却資産は償却資産明細書（入力）シートへ</a:t>
          </a:r>
          <a:endParaRPr lang="en-US" altLang="ja-JP" sz="1600" b="0" i="0" u="none" strike="noStrike" baseline="0">
            <a:solidFill>
              <a:srgbClr val="000000"/>
            </a:solidFill>
            <a:latin typeface="HGS創英角ｺﾞｼｯｸUB"/>
            <a:ea typeface="HGS創英角ｺﾞｼｯｸUB"/>
          </a:endParaRPr>
        </a:p>
        <a:p>
          <a:pPr algn="l" rtl="0">
            <a:lnSpc>
              <a:spcPts val="1900"/>
            </a:lnSpc>
            <a:defRPr sz="1000"/>
          </a:pPr>
          <a:r>
            <a:rPr lang="ja-JP" altLang="en-US" sz="1600" b="0" i="0" u="none" strike="noStrike" baseline="0">
              <a:solidFill>
                <a:srgbClr val="000000"/>
              </a:solidFill>
              <a:latin typeface="HGS創英角ｺﾞｼｯｸUB"/>
              <a:ea typeface="HGS創英角ｺﾞｼｯｸUB"/>
            </a:rPr>
            <a:t>入力してください</a:t>
          </a:r>
        </a:p>
        <a:p>
          <a:pPr algn="l" rtl="0">
            <a:lnSpc>
              <a:spcPts val="1900"/>
            </a:lnSpc>
            <a:defRPr sz="1000"/>
          </a:pPr>
          <a:endParaRPr lang="ja-JP" altLang="en-US" sz="1600" b="0" i="0" u="none" strike="noStrike" baseline="0">
            <a:solidFill>
              <a:srgbClr val="FF0000"/>
            </a:solidFill>
            <a:latin typeface="HGS創英角ｺﾞｼｯｸUB"/>
            <a:ea typeface="HGS創英角ｺﾞｼｯｸUB"/>
          </a:endParaRPr>
        </a:p>
        <a:p>
          <a:pPr algn="l" rtl="0">
            <a:lnSpc>
              <a:spcPts val="1700"/>
            </a:lnSpc>
            <a:defRPr sz="1000"/>
          </a:pPr>
          <a:r>
            <a:rPr lang="en-US" altLang="ja-JP" sz="1400" b="0" i="0" u="none" strike="noStrike" baseline="0">
              <a:solidFill>
                <a:srgbClr val="000000"/>
              </a:solidFill>
              <a:latin typeface="HGS創英角ｺﾞｼｯｸUB"/>
              <a:ea typeface="HGS創英角ｺﾞｼｯｸUB"/>
            </a:rPr>
            <a:t>※</a:t>
          </a:r>
          <a:r>
            <a:rPr lang="ja-JP" altLang="en-US" sz="1400" b="0" i="0" u="none" strike="noStrike" baseline="0">
              <a:solidFill>
                <a:srgbClr val="000000"/>
              </a:solidFill>
              <a:latin typeface="HGS創英角ｺﾞｼｯｸUB"/>
              <a:ea typeface="HGS創英角ｺﾞｼｯｸUB"/>
            </a:rPr>
            <a:t>このコメントは印刷時には表示されません</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76835</xdr:colOff>
      <xdr:row>26</xdr:row>
      <xdr:rowOff>98425</xdr:rowOff>
    </xdr:from>
    <xdr:to>
      <xdr:col>36</xdr:col>
      <xdr:colOff>93982</xdr:colOff>
      <xdr:row>31</xdr:row>
      <xdr:rowOff>76216</xdr:rowOff>
    </xdr:to>
    <xdr:sp macro="" textlink="">
      <xdr:nvSpPr>
        <xdr:cNvPr id="2286" name="Rectangle 238"/>
        <xdr:cNvSpPr>
          <a:spLocks noChangeArrowheads="1"/>
        </xdr:cNvSpPr>
      </xdr:nvSpPr>
      <xdr:spPr bwMode="auto">
        <a:xfrm>
          <a:off x="95250" y="5057775"/>
          <a:ext cx="7134225" cy="1209675"/>
        </a:xfrm>
        <a:prstGeom prst="rect">
          <a:avLst/>
        </a:prstGeom>
        <a:solidFill>
          <a:srgbClr val="FF00FF">
            <a:alpha val="23000"/>
          </a:srgbClr>
        </a:solidFill>
        <a:ln w="25400">
          <a:solidFill>
            <a:srgbClr val="FF0000"/>
          </a:solidFill>
          <a:miter lim="800000"/>
          <a:headEnd/>
          <a:tailEnd/>
        </a:ln>
      </xdr:spPr>
      <xdr:txBody>
        <a:bodyPr vertOverflow="clip" wrap="square" lIns="45720" tIns="22860" rIns="0" bIns="22860" anchor="ctr" upright="1"/>
        <a:lstStyle/>
        <a:p>
          <a:pPr algn="l" rtl="0">
            <a:lnSpc>
              <a:spcPts val="1900"/>
            </a:lnSpc>
            <a:defRPr sz="1000"/>
          </a:pPr>
          <a:r>
            <a:rPr lang="ja-JP" altLang="en-US" sz="1600" b="0" i="0" u="none" strike="noStrike" baseline="0">
              <a:solidFill>
                <a:srgbClr val="000000"/>
              </a:solidFill>
              <a:latin typeface="HGS創英角ｺﾞｼｯｸUB"/>
              <a:ea typeface="HGS創英角ｺﾞｼｯｸUB"/>
            </a:rPr>
            <a:t>減価償却資産の入力は右のボタンをクリック</a:t>
          </a:r>
        </a:p>
        <a:p>
          <a:pPr algn="l" rtl="0">
            <a:lnSpc>
              <a:spcPts val="1900"/>
            </a:lnSpc>
            <a:defRPr sz="1000"/>
          </a:pPr>
          <a:r>
            <a:rPr lang="ja-JP" altLang="en-US" sz="1600" b="0" i="0" u="none" strike="noStrike" baseline="0">
              <a:solidFill>
                <a:srgbClr val="000000"/>
              </a:solidFill>
              <a:latin typeface="HGS創英角ｺﾞｼｯｸUB"/>
              <a:ea typeface="HGS創英角ｺﾞｼｯｸUB"/>
            </a:rPr>
            <a:t>したシートへ入力してください</a:t>
          </a:r>
        </a:p>
        <a:p>
          <a:pPr algn="l" rtl="0">
            <a:lnSpc>
              <a:spcPts val="1900"/>
            </a:lnSpc>
            <a:defRPr sz="1000"/>
          </a:pPr>
          <a:endParaRPr lang="ja-JP" altLang="en-US" sz="1600" b="0" i="0" u="none" strike="noStrike" baseline="0">
            <a:solidFill>
              <a:srgbClr val="FF0000"/>
            </a:solidFill>
            <a:latin typeface="HGS創英角ｺﾞｼｯｸUB"/>
            <a:ea typeface="HGS創英角ｺﾞｼｯｸUB"/>
          </a:endParaRPr>
        </a:p>
        <a:p>
          <a:pPr algn="l" rtl="0">
            <a:lnSpc>
              <a:spcPts val="1700"/>
            </a:lnSpc>
            <a:defRPr sz="1000"/>
          </a:pPr>
          <a:r>
            <a:rPr lang="en-US" altLang="ja-JP" sz="1400" b="0" i="0" u="none" strike="noStrike" baseline="0">
              <a:solidFill>
                <a:srgbClr val="000000"/>
              </a:solidFill>
              <a:latin typeface="HGS創英角ｺﾞｼｯｸUB"/>
              <a:ea typeface="HGS創英角ｺﾞｼｯｸUB"/>
            </a:rPr>
            <a:t>※</a:t>
          </a:r>
          <a:r>
            <a:rPr lang="ja-JP" altLang="en-US" sz="1400" b="0" i="0" u="none" strike="noStrike" baseline="0">
              <a:solidFill>
                <a:srgbClr val="000000"/>
              </a:solidFill>
              <a:latin typeface="HGS創英角ｺﾞｼｯｸUB"/>
              <a:ea typeface="HGS創英角ｺﾞｼｯｸUB"/>
            </a:rPr>
            <a:t>このコメントは印刷時には表示されません</a:t>
          </a: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161925</xdr:colOff>
          <xdr:row>0</xdr:row>
          <xdr:rowOff>9525</xdr:rowOff>
        </xdr:from>
        <xdr:to>
          <xdr:col>8</xdr:col>
          <xdr:colOff>123825</xdr:colOff>
          <xdr:row>1</xdr:row>
          <xdr:rowOff>114300</xdr:rowOff>
        </xdr:to>
        <xdr:sp macro="" textlink="">
          <xdr:nvSpPr>
            <xdr:cNvPr id="2069" name="Button 21" hidden="1">
              <a:extLst>
                <a:ext uri="{63B3BB69-23CF-44E3-9099-C40C66FF867C}">
                  <a14:compatExt spid="_x0000_s2069"/>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FF00FF"/>
                  </a:solidFill>
                  <a:latin typeface="ＭＳ Ｐゴシック"/>
                  <a:ea typeface="ＭＳ Ｐゴシック"/>
                </a:rPr>
                <a:t>計算シートへ</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0</xdr:row>
          <xdr:rowOff>0</xdr:rowOff>
        </xdr:from>
        <xdr:to>
          <xdr:col>41</xdr:col>
          <xdr:colOff>142875</xdr:colOff>
          <xdr:row>1</xdr:row>
          <xdr:rowOff>133350</xdr:rowOff>
        </xdr:to>
        <xdr:sp macro="" textlink="">
          <xdr:nvSpPr>
            <xdr:cNvPr id="2070" name="Button 22" hidden="1">
              <a:extLst>
                <a:ext uri="{63B3BB69-23CF-44E3-9099-C40C66FF867C}">
                  <a14:compatExt spid="_x0000_s207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FF0000"/>
                  </a:solidFill>
                  <a:latin typeface="ＭＳ Ｐゴシック"/>
                  <a:ea typeface="ＭＳ Ｐゴシック"/>
                </a:rPr>
                <a:t>クリア</a:t>
              </a:r>
            </a:p>
            <a:p>
              <a:pPr algn="ctr" rtl="0">
                <a:defRPr sz="1000"/>
              </a:pPr>
              <a:endParaRPr lang="ja-JP" altLang="en-US" sz="1400" b="1" i="0" u="none" strike="noStrike" baseline="0">
                <a:solidFill>
                  <a:srgbClr val="FF0000"/>
                </a:solidFill>
                <a:latin typeface="ＭＳ Ｐゴシック"/>
                <a:ea typeface="ＭＳ Ｐゴシック"/>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19050</xdr:colOff>
          <xdr:row>0</xdr:row>
          <xdr:rowOff>9525</xdr:rowOff>
        </xdr:from>
        <xdr:to>
          <xdr:col>35</xdr:col>
          <xdr:colOff>19050</xdr:colOff>
          <xdr:row>1</xdr:row>
          <xdr:rowOff>142875</xdr:rowOff>
        </xdr:to>
        <xdr:sp macro="" textlink="">
          <xdr:nvSpPr>
            <xdr:cNvPr id="2106" name="Button 58" hidden="1">
              <a:extLst>
                <a:ext uri="{63B3BB69-23CF-44E3-9099-C40C66FF867C}">
                  <a14:compatExt spid="_x0000_s2106"/>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FF6600"/>
                  </a:solidFill>
                  <a:latin typeface="ＭＳ Ｐゴシック"/>
                  <a:ea typeface="ＭＳ Ｐゴシック"/>
                </a:rPr>
                <a:t>印刷</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0</xdr:row>
          <xdr:rowOff>0</xdr:rowOff>
        </xdr:from>
        <xdr:to>
          <xdr:col>18</xdr:col>
          <xdr:colOff>28575</xdr:colOff>
          <xdr:row>1</xdr:row>
          <xdr:rowOff>142875</xdr:rowOff>
        </xdr:to>
        <xdr:sp macro="" textlink="">
          <xdr:nvSpPr>
            <xdr:cNvPr id="2109" name="Button 61" hidden="1">
              <a:extLst>
                <a:ext uri="{63B3BB69-23CF-44E3-9099-C40C66FF867C}">
                  <a14:compatExt spid="_x0000_s2109"/>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収支内訳書（表）へ</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0</xdr:colOff>
          <xdr:row>0</xdr:row>
          <xdr:rowOff>0</xdr:rowOff>
        </xdr:from>
        <xdr:to>
          <xdr:col>27</xdr:col>
          <xdr:colOff>47625</xdr:colOff>
          <xdr:row>1</xdr:row>
          <xdr:rowOff>123825</xdr:rowOff>
        </xdr:to>
        <xdr:sp macro="" textlink="">
          <xdr:nvSpPr>
            <xdr:cNvPr id="2203" name="Button 155" hidden="1">
              <a:extLst>
                <a:ext uri="{63B3BB69-23CF-44E3-9099-C40C66FF867C}">
                  <a14:compatExt spid="_x0000_s2203"/>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償却資産入力へ</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123825</xdr:colOff>
          <xdr:row>29</xdr:row>
          <xdr:rowOff>133350</xdr:rowOff>
        </xdr:from>
        <xdr:to>
          <xdr:col>31</xdr:col>
          <xdr:colOff>180975</xdr:colOff>
          <xdr:row>30</xdr:row>
          <xdr:rowOff>171450</xdr:rowOff>
        </xdr:to>
        <xdr:sp macro="" textlink="">
          <xdr:nvSpPr>
            <xdr:cNvPr id="2287" name="Button 239" hidden="1">
              <a:extLst>
                <a:ext uri="{63B3BB69-23CF-44E3-9099-C40C66FF867C}">
                  <a14:compatExt spid="_x0000_s2287"/>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償却資産入力へ</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139700</xdr:colOff>
          <xdr:row>25</xdr:row>
          <xdr:rowOff>19050</xdr:rowOff>
        </xdr:from>
        <xdr:to>
          <xdr:col>41</xdr:col>
          <xdr:colOff>190500</xdr:colOff>
          <xdr:row>29</xdr:row>
          <xdr:rowOff>133350</xdr:rowOff>
        </xdr:to>
        <xdr:pic>
          <xdr:nvPicPr>
            <xdr:cNvPr id="25767" name="TextBox1"/>
            <xdr:cNvPicPr preferRelativeResize="0">
              <a:picLocks noChangeArrowheads="1" noChangeShapeType="1"/>
              <a:extLst>
                <a:ext uri="{84589F7E-364E-4C9E-8A38-B11213B215E9}">
                  <a14:cameraTool cellRange="$BP$28:$BU$28" spid="_x0000_s25779"/>
                </a:ext>
              </a:extLst>
            </xdr:cNvPicPr>
          </xdr:nvPicPr>
          <xdr:blipFill>
            <a:blip xmlns:r="http://schemas.openxmlformats.org/officeDocument/2006/relationships" r:embed="rId1"/>
            <a:srcRect/>
            <a:stretch>
              <a:fillRect/>
            </a:stretch>
          </xdr:blipFill>
          <xdr:spPr bwMode="auto">
            <a:xfrm>
              <a:off x="3022600" y="4781550"/>
              <a:ext cx="4635500" cy="11176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257175</xdr:rowOff>
        </xdr:from>
        <xdr:to>
          <xdr:col>4</xdr:col>
          <xdr:colOff>314325</xdr:colOff>
          <xdr:row>1</xdr:row>
          <xdr:rowOff>200025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xdr:col>
      <xdr:colOff>40005</xdr:colOff>
      <xdr:row>18</xdr:row>
      <xdr:rowOff>0</xdr:rowOff>
    </xdr:from>
    <xdr:to>
      <xdr:col>7</xdr:col>
      <xdr:colOff>5188</xdr:colOff>
      <xdr:row>18</xdr:row>
      <xdr:rowOff>0</xdr:rowOff>
    </xdr:to>
    <xdr:sp macro="" textlink="">
      <xdr:nvSpPr>
        <xdr:cNvPr id="19" name="Rectangle 1478"/>
        <xdr:cNvSpPr>
          <a:spLocks noChangeArrowheads="1"/>
        </xdr:cNvSpPr>
      </xdr:nvSpPr>
      <xdr:spPr bwMode="auto">
        <a:xfrm>
          <a:off x="38100" y="3524250"/>
          <a:ext cx="838200" cy="171450"/>
        </a:xfrm>
        <a:prstGeom prst="rect">
          <a:avLst/>
        </a:prstGeom>
        <a:solidFill>
          <a:srgbClr val="FFFFFF"/>
        </a:solidFill>
        <a:ln w="9525">
          <a:noFill/>
          <a:miter lim="800000"/>
          <a:headEnd/>
          <a:tailEnd/>
        </a:ln>
      </xdr:spPr>
      <xdr:txBody>
        <a:bodyPr vertOverflow="clip" wrap="square" lIns="0" tIns="18288" rIns="27432" bIns="18288" anchor="ctr" upright="1"/>
        <a:lstStyle/>
        <a:p>
          <a:pPr algn="r" rtl="0">
            <a:defRPr sz="1000"/>
          </a:pPr>
          <a:r>
            <a:rPr lang="ja-JP" altLang="en-US" sz="800" b="0" i="0" strike="noStrike">
              <a:solidFill>
                <a:srgbClr val="FF0000"/>
              </a:solidFill>
              <a:latin typeface="ＭＳ Ｐゴシック"/>
              <a:ea typeface="ＭＳ Ｐゴシック"/>
            </a:rPr>
            <a:t>オートフィルタ　→</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omments" Target="../comments1.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trlProp" Target="../ctrlProps/ctrlProp1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R115"/>
  <sheetViews>
    <sheetView showGridLines="0" showRowColHeaders="0" tabSelected="1" zoomScaleNormal="100" workbookViewId="0">
      <selection activeCell="A5" sqref="A5"/>
    </sheetView>
  </sheetViews>
  <sheetFormatPr defaultColWidth="9" defaultRowHeight="14.25" x14ac:dyDescent="0.15"/>
  <cols>
    <col min="1" max="1" width="10" style="825" customWidth="1"/>
    <col min="2" max="2" width="10" style="62" customWidth="1"/>
    <col min="3" max="3" width="10" style="819" customWidth="1"/>
    <col min="4" max="4" width="8.375" style="819" customWidth="1"/>
    <col min="5" max="5" width="9.625" style="819" customWidth="1"/>
    <col min="6" max="6" width="10" style="819" customWidth="1"/>
    <col min="7" max="7" width="12.5" style="819" customWidth="1"/>
    <col min="8" max="8" width="10" style="819" customWidth="1"/>
    <col min="9" max="9" width="5.625" style="819" customWidth="1"/>
    <col min="10" max="11" width="10" style="819" customWidth="1"/>
    <col min="12" max="16384" width="9" style="819"/>
  </cols>
  <sheetData>
    <row r="1" spans="1:18" ht="16.5" customHeight="1" x14ac:dyDescent="0.15"/>
    <row r="2" spans="1:18" ht="16.5" customHeight="1" x14ac:dyDescent="0.15"/>
    <row r="3" spans="1:18" ht="17.100000000000001" customHeight="1" x14ac:dyDescent="0.15">
      <c r="A3" s="832"/>
      <c r="B3" s="828"/>
      <c r="C3" s="828"/>
      <c r="D3" s="828"/>
      <c r="E3" s="828"/>
      <c r="F3" s="828"/>
      <c r="G3" s="828"/>
      <c r="H3" s="829"/>
      <c r="I3" s="829"/>
      <c r="K3" s="818"/>
      <c r="L3" s="818"/>
      <c r="M3" s="818"/>
      <c r="N3" s="818"/>
      <c r="O3" s="818"/>
      <c r="P3" s="818"/>
      <c r="Q3" s="818"/>
      <c r="R3" s="818"/>
    </row>
    <row r="4" spans="1:18" ht="37.5" customHeight="1" x14ac:dyDescent="0.15">
      <c r="A4" s="838">
        <v>5</v>
      </c>
      <c r="B4" s="838"/>
      <c r="C4" s="830" t="s">
        <v>1093</v>
      </c>
      <c r="D4" s="831"/>
      <c r="E4" s="831"/>
      <c r="F4" s="831"/>
    </row>
    <row r="5" spans="1:18" s="825" customFormat="1" ht="17.100000000000001" customHeight="1" x14ac:dyDescent="0.15">
      <c r="B5" s="833"/>
      <c r="C5" s="820"/>
      <c r="D5" s="820"/>
      <c r="E5" s="820"/>
      <c r="F5" s="820"/>
      <c r="G5" s="820"/>
      <c r="H5" s="820"/>
      <c r="I5" s="820"/>
    </row>
    <row r="6" spans="1:18" s="825" customFormat="1" ht="17.100000000000001" customHeight="1" x14ac:dyDescent="0.15">
      <c r="A6" s="820"/>
      <c r="B6" s="820"/>
      <c r="C6" s="820"/>
      <c r="D6" s="820"/>
      <c r="E6" s="820"/>
      <c r="F6" s="820"/>
      <c r="G6" s="820"/>
      <c r="H6" s="820"/>
      <c r="I6" s="820"/>
    </row>
    <row r="7" spans="1:18" s="825" customFormat="1" ht="17.100000000000001" customHeight="1" x14ac:dyDescent="0.15">
      <c r="A7" s="820" t="s">
        <v>1135</v>
      </c>
      <c r="B7" s="820"/>
      <c r="C7" s="820"/>
      <c r="D7" s="820"/>
      <c r="E7" s="820"/>
      <c r="F7" s="820"/>
      <c r="G7" s="820"/>
      <c r="H7" s="820"/>
      <c r="I7" s="820"/>
    </row>
    <row r="8" spans="1:18" s="825" customFormat="1" ht="17.100000000000001" customHeight="1" x14ac:dyDescent="0.15">
      <c r="A8" s="820" t="s">
        <v>1136</v>
      </c>
      <c r="B8" s="820"/>
      <c r="C8" s="820"/>
      <c r="D8" s="820"/>
      <c r="E8" s="820"/>
      <c r="F8" s="820"/>
      <c r="G8" s="820"/>
      <c r="H8" s="820"/>
      <c r="I8" s="820"/>
    </row>
    <row r="9" spans="1:18" s="825" customFormat="1" ht="17.100000000000001" customHeight="1" x14ac:dyDescent="0.15"/>
    <row r="10" spans="1:18" s="825" customFormat="1" ht="17.100000000000001" customHeight="1" x14ac:dyDescent="0.15">
      <c r="A10" s="822" t="s">
        <v>1097</v>
      </c>
    </row>
    <row r="11" spans="1:18" s="825" customFormat="1" ht="17.100000000000001" customHeight="1" x14ac:dyDescent="0.15">
      <c r="A11" s="822" t="s">
        <v>1102</v>
      </c>
    </row>
    <row r="12" spans="1:18" s="825" customFormat="1" ht="17.100000000000001" customHeight="1" x14ac:dyDescent="0.15">
      <c r="A12" s="822" t="s">
        <v>1134</v>
      </c>
      <c r="B12" s="822"/>
      <c r="C12" s="822"/>
      <c r="D12" s="822"/>
      <c r="E12" s="822"/>
      <c r="F12" s="822"/>
      <c r="G12" s="822"/>
      <c r="H12" s="822"/>
      <c r="I12" s="822"/>
    </row>
    <row r="13" spans="1:18" s="825" customFormat="1" ht="17.100000000000001" customHeight="1" x14ac:dyDescent="0.15">
      <c r="A13" s="822" t="s">
        <v>1133</v>
      </c>
      <c r="B13" s="822"/>
      <c r="C13" s="822"/>
      <c r="D13" s="822"/>
      <c r="E13" s="822"/>
      <c r="F13" s="822"/>
      <c r="G13" s="822"/>
      <c r="H13" s="822"/>
      <c r="I13" s="822"/>
    </row>
    <row r="14" spans="1:18" s="825" customFormat="1" ht="17.100000000000001" customHeight="1" x14ac:dyDescent="0.15">
      <c r="A14" s="820"/>
      <c r="B14" s="820"/>
      <c r="C14" s="820"/>
      <c r="D14" s="820"/>
      <c r="E14" s="820"/>
      <c r="F14" s="820"/>
      <c r="G14" s="820"/>
      <c r="H14" s="820"/>
      <c r="I14" s="820"/>
    </row>
    <row r="15" spans="1:18" s="825" customFormat="1" ht="17.100000000000001" customHeight="1" x14ac:dyDescent="0.15">
      <c r="A15" s="820" t="s">
        <v>1090</v>
      </c>
      <c r="B15" s="820"/>
      <c r="C15" s="820" t="s">
        <v>1098</v>
      </c>
      <c r="D15" s="820"/>
      <c r="E15" s="820"/>
      <c r="F15" s="820"/>
      <c r="G15" s="820"/>
      <c r="H15" s="820"/>
      <c r="I15" s="820"/>
    </row>
    <row r="16" spans="1:18" s="825" customFormat="1" ht="17.100000000000001" customHeight="1" x14ac:dyDescent="0.15">
      <c r="A16" s="820"/>
      <c r="B16" s="820"/>
      <c r="C16" s="820"/>
      <c r="D16" s="820"/>
      <c r="E16" s="820"/>
      <c r="F16" s="820"/>
      <c r="G16" s="820"/>
      <c r="H16" s="820"/>
      <c r="I16" s="820"/>
    </row>
    <row r="17" spans="1:9" s="825" customFormat="1" ht="17.100000000000001" customHeight="1" x14ac:dyDescent="0.15">
      <c r="A17" s="826" t="s">
        <v>20</v>
      </c>
      <c r="B17" s="820" t="s">
        <v>916</v>
      </c>
      <c r="C17" s="820"/>
      <c r="D17" s="827"/>
      <c r="E17" s="826" t="s">
        <v>21</v>
      </c>
      <c r="F17" s="820" t="s">
        <v>953</v>
      </c>
      <c r="G17" s="827"/>
      <c r="H17" s="820"/>
      <c r="I17" s="820"/>
    </row>
    <row r="18" spans="1:9" s="825" customFormat="1" ht="17.100000000000001" customHeight="1" x14ac:dyDescent="0.15">
      <c r="A18" s="826" t="s">
        <v>59</v>
      </c>
      <c r="B18" s="820" t="s">
        <v>1099</v>
      </c>
      <c r="C18" s="820"/>
      <c r="D18" s="820"/>
      <c r="E18" s="826" t="s">
        <v>22</v>
      </c>
      <c r="F18" s="820" t="s">
        <v>1100</v>
      </c>
      <c r="G18" s="820"/>
      <c r="H18" s="820"/>
      <c r="I18" s="820"/>
    </row>
    <row r="19" spans="1:9" s="825" customFormat="1" ht="17.100000000000001" customHeight="1" x14ac:dyDescent="0.15">
      <c r="A19" s="826" t="s">
        <v>968</v>
      </c>
      <c r="B19" s="820" t="s">
        <v>1101</v>
      </c>
      <c r="C19" s="820"/>
      <c r="D19" s="820"/>
      <c r="E19" s="826" t="s">
        <v>26</v>
      </c>
      <c r="F19" s="820" t="s">
        <v>917</v>
      </c>
      <c r="G19" s="820"/>
      <c r="H19" s="820"/>
      <c r="I19" s="820"/>
    </row>
    <row r="20" spans="1:9" s="825" customFormat="1" ht="17.100000000000001" customHeight="1" x14ac:dyDescent="0.15">
      <c r="A20" s="826"/>
      <c r="B20" s="820"/>
      <c r="C20" s="820"/>
      <c r="F20" s="826"/>
      <c r="G20" s="820"/>
      <c r="H20" s="820"/>
      <c r="I20" s="820"/>
    </row>
    <row r="21" spans="1:9" s="825" customFormat="1" ht="17.100000000000001" customHeight="1" x14ac:dyDescent="0.15">
      <c r="A21" s="820" t="s">
        <v>1091</v>
      </c>
      <c r="B21" s="820"/>
      <c r="C21" s="820"/>
      <c r="D21" s="820"/>
      <c r="E21" s="820"/>
      <c r="F21" s="820"/>
      <c r="G21" s="820"/>
      <c r="H21" s="820"/>
      <c r="I21" s="820"/>
    </row>
    <row r="22" spans="1:9" s="825" customFormat="1" ht="17.100000000000001" customHeight="1" x14ac:dyDescent="0.15">
      <c r="A22" s="826"/>
      <c r="B22" s="820"/>
      <c r="C22" s="820"/>
      <c r="D22" s="820"/>
      <c r="E22" s="820"/>
      <c r="F22" s="820"/>
      <c r="G22" s="820"/>
      <c r="H22" s="820"/>
      <c r="I22" s="820"/>
    </row>
    <row r="23" spans="1:9" s="825" customFormat="1" ht="17.100000000000001" customHeight="1" x14ac:dyDescent="0.15">
      <c r="A23" s="826" t="s">
        <v>1092</v>
      </c>
      <c r="B23" s="820" t="s">
        <v>60</v>
      </c>
      <c r="C23" s="820"/>
      <c r="D23" s="12"/>
      <c r="E23" s="834"/>
      <c r="F23" s="820"/>
      <c r="G23" s="820"/>
      <c r="H23" s="820"/>
      <c r="I23" s="820"/>
    </row>
    <row r="24" spans="1:9" s="825" customFormat="1" ht="17.100000000000001" customHeight="1" x14ac:dyDescent="0.15">
      <c r="A24" s="826"/>
      <c r="B24" s="820" t="s">
        <v>1110</v>
      </c>
      <c r="C24" s="820"/>
      <c r="D24" s="12"/>
      <c r="E24" s="834"/>
      <c r="F24" s="820"/>
      <c r="G24" s="820"/>
      <c r="H24" s="820"/>
      <c r="I24" s="820"/>
    </row>
    <row r="25" spans="1:9" s="825" customFormat="1" ht="17.100000000000001" customHeight="1" x14ac:dyDescent="0.15">
      <c r="A25" s="826"/>
      <c r="B25" s="820" t="s">
        <v>1109</v>
      </c>
      <c r="C25" s="820"/>
      <c r="D25" s="12"/>
      <c r="E25" s="834"/>
      <c r="F25" s="820"/>
      <c r="G25" s="820"/>
      <c r="H25" s="820"/>
      <c r="I25" s="820"/>
    </row>
    <row r="26" spans="1:9" s="825" customFormat="1" ht="17.100000000000001" customHeight="1" x14ac:dyDescent="0.15">
      <c r="A26" s="826"/>
      <c r="B26" s="820" t="s">
        <v>1111</v>
      </c>
      <c r="C26" s="820"/>
      <c r="D26" s="12"/>
      <c r="E26" s="834"/>
      <c r="F26" s="820"/>
      <c r="G26" s="820"/>
      <c r="H26" s="820"/>
      <c r="I26" s="820"/>
    </row>
    <row r="27" spans="1:9" s="825" customFormat="1" ht="17.100000000000001" customHeight="1" x14ac:dyDescent="0.15">
      <c r="A27" s="826"/>
      <c r="B27" s="820" t="s">
        <v>1103</v>
      </c>
      <c r="C27" s="820"/>
      <c r="D27" s="12"/>
      <c r="E27" s="834"/>
      <c r="F27" s="820"/>
      <c r="G27" s="820"/>
      <c r="H27" s="820"/>
      <c r="I27" s="820"/>
    </row>
    <row r="28" spans="1:9" s="825" customFormat="1" ht="17.100000000000001" customHeight="1" x14ac:dyDescent="0.15">
      <c r="A28" s="826"/>
      <c r="B28" s="820" t="s">
        <v>1112</v>
      </c>
      <c r="C28" s="820"/>
      <c r="D28" s="12"/>
      <c r="E28" s="834"/>
      <c r="F28" s="820"/>
      <c r="G28" s="820"/>
      <c r="H28" s="820"/>
      <c r="I28" s="820"/>
    </row>
    <row r="29" spans="1:9" s="825" customFormat="1" ht="17.100000000000001" customHeight="1" x14ac:dyDescent="0.15">
      <c r="A29" s="826"/>
      <c r="B29" s="820" t="s">
        <v>1104</v>
      </c>
      <c r="C29" s="820"/>
      <c r="D29" s="12"/>
      <c r="E29" s="834"/>
      <c r="F29" s="820"/>
      <c r="G29" s="820"/>
      <c r="H29" s="820"/>
      <c r="I29" s="820"/>
    </row>
    <row r="30" spans="1:9" s="825" customFormat="1" ht="17.100000000000001" customHeight="1" x14ac:dyDescent="0.15">
      <c r="A30" s="826"/>
      <c r="B30" s="820" t="s">
        <v>1105</v>
      </c>
      <c r="C30" s="820"/>
      <c r="D30" s="12"/>
      <c r="E30" s="834"/>
      <c r="F30" s="820"/>
      <c r="G30" s="820"/>
      <c r="H30" s="820"/>
      <c r="I30" s="820"/>
    </row>
    <row r="31" spans="1:9" s="825" customFormat="1" ht="17.100000000000001" customHeight="1" x14ac:dyDescent="0.15">
      <c r="A31" s="826"/>
      <c r="B31" s="822" t="s">
        <v>1113</v>
      </c>
      <c r="C31" s="820"/>
      <c r="D31" s="12"/>
      <c r="E31" s="834"/>
      <c r="F31" s="820"/>
      <c r="G31" s="820"/>
      <c r="H31" s="820"/>
      <c r="I31" s="820"/>
    </row>
    <row r="32" spans="1:9" s="825" customFormat="1" ht="17.100000000000001" customHeight="1" x14ac:dyDescent="0.15">
      <c r="A32" s="826"/>
      <c r="B32" s="822" t="s">
        <v>1114</v>
      </c>
      <c r="C32" s="820"/>
      <c r="D32" s="12"/>
      <c r="E32" s="834"/>
      <c r="F32" s="820"/>
      <c r="G32" s="820"/>
      <c r="H32" s="820"/>
      <c r="I32" s="820"/>
    </row>
    <row r="33" spans="1:9" s="825" customFormat="1" ht="17.100000000000001" customHeight="1" x14ac:dyDescent="0.15">
      <c r="A33" s="826"/>
      <c r="B33" s="822" t="s">
        <v>1106</v>
      </c>
      <c r="C33" s="820"/>
      <c r="D33" s="12"/>
      <c r="E33" s="834"/>
      <c r="F33" s="820"/>
      <c r="G33" s="820"/>
      <c r="H33" s="820"/>
      <c r="I33" s="820"/>
    </row>
    <row r="34" spans="1:9" s="825" customFormat="1" ht="17.100000000000001" customHeight="1" x14ac:dyDescent="0.15">
      <c r="A34" s="826"/>
      <c r="B34" s="823" t="s">
        <v>1115</v>
      </c>
      <c r="C34" s="823"/>
      <c r="D34" s="824"/>
      <c r="E34" s="835"/>
      <c r="F34" s="823"/>
      <c r="G34" s="823"/>
      <c r="H34" s="823"/>
      <c r="I34" s="823"/>
    </row>
    <row r="35" spans="1:9" s="825" customFormat="1" ht="17.100000000000001" customHeight="1" x14ac:dyDescent="0.15">
      <c r="A35" s="826"/>
      <c r="B35" s="822" t="s">
        <v>1116</v>
      </c>
      <c r="C35" s="820"/>
      <c r="D35" s="12"/>
      <c r="E35" s="834"/>
      <c r="F35" s="820"/>
      <c r="G35" s="820"/>
      <c r="H35" s="820"/>
      <c r="I35" s="820"/>
    </row>
    <row r="36" spans="1:9" s="825" customFormat="1" ht="17.100000000000001" customHeight="1" x14ac:dyDescent="0.15">
      <c r="A36" s="826"/>
      <c r="B36" s="822"/>
      <c r="C36" s="820"/>
      <c r="D36" s="12"/>
      <c r="E36" s="834"/>
      <c r="F36" s="820"/>
      <c r="G36" s="820"/>
      <c r="H36" s="820"/>
      <c r="I36" s="820"/>
    </row>
    <row r="37" spans="1:9" s="825" customFormat="1" ht="17.100000000000001" customHeight="1" x14ac:dyDescent="0.15">
      <c r="A37" s="826" t="s">
        <v>965</v>
      </c>
      <c r="B37" s="820" t="s">
        <v>24</v>
      </c>
      <c r="C37" s="820"/>
      <c r="D37" s="820"/>
      <c r="E37" s="820"/>
      <c r="F37" s="820"/>
      <c r="G37" s="820"/>
      <c r="H37" s="820"/>
      <c r="I37" s="820"/>
    </row>
    <row r="38" spans="1:9" s="825" customFormat="1" ht="17.100000000000001" customHeight="1" x14ac:dyDescent="0.15">
      <c r="A38" s="820"/>
      <c r="B38" s="820" t="s">
        <v>1108</v>
      </c>
      <c r="C38" s="820"/>
      <c r="D38" s="820"/>
      <c r="E38" s="820"/>
      <c r="F38" s="820"/>
      <c r="G38" s="820"/>
      <c r="H38" s="820"/>
      <c r="I38" s="820"/>
    </row>
    <row r="39" spans="1:9" s="825" customFormat="1" ht="17.100000000000001" customHeight="1" x14ac:dyDescent="0.15">
      <c r="A39" s="820"/>
      <c r="B39" s="820" t="s">
        <v>1107</v>
      </c>
      <c r="C39" s="820"/>
      <c r="D39" s="820"/>
      <c r="E39" s="820"/>
      <c r="F39" s="820"/>
      <c r="G39" s="820"/>
      <c r="H39" s="820"/>
      <c r="I39" s="820"/>
    </row>
    <row r="40" spans="1:9" s="825" customFormat="1" ht="17.100000000000001" customHeight="1" x14ac:dyDescent="0.15">
      <c r="A40" s="820"/>
      <c r="B40" s="820" t="s">
        <v>961</v>
      </c>
      <c r="C40" s="820"/>
      <c r="D40" s="820"/>
      <c r="E40" s="820"/>
      <c r="F40" s="820"/>
      <c r="G40" s="820"/>
      <c r="H40" s="820"/>
      <c r="I40" s="820"/>
    </row>
    <row r="41" spans="1:9" s="825" customFormat="1" ht="17.100000000000001" customHeight="1" x14ac:dyDescent="0.15">
      <c r="A41" s="820"/>
      <c r="B41" s="820"/>
      <c r="C41" s="820"/>
      <c r="D41" s="820"/>
      <c r="E41" s="820"/>
      <c r="F41" s="820"/>
      <c r="G41" s="820"/>
      <c r="H41" s="820"/>
      <c r="I41" s="820"/>
    </row>
    <row r="42" spans="1:9" s="825" customFormat="1" ht="17.100000000000001" customHeight="1" x14ac:dyDescent="0.15">
      <c r="A42" s="826" t="s">
        <v>966</v>
      </c>
      <c r="B42" s="820" t="s">
        <v>25</v>
      </c>
      <c r="C42" s="820"/>
      <c r="D42" s="820"/>
      <c r="E42" s="820"/>
      <c r="F42" s="820"/>
      <c r="G42" s="820"/>
      <c r="H42" s="820"/>
      <c r="I42" s="820"/>
    </row>
    <row r="43" spans="1:9" s="825" customFormat="1" ht="17.100000000000001" customHeight="1" x14ac:dyDescent="0.15">
      <c r="A43" s="826"/>
      <c r="B43" s="820" t="s">
        <v>1117</v>
      </c>
      <c r="C43" s="820"/>
      <c r="D43" s="820"/>
      <c r="E43" s="820"/>
      <c r="F43" s="820"/>
      <c r="G43" s="820"/>
      <c r="H43" s="820"/>
      <c r="I43" s="820"/>
    </row>
    <row r="44" spans="1:9" s="825" customFormat="1" ht="17.100000000000001" customHeight="1" x14ac:dyDescent="0.15">
      <c r="A44" s="826"/>
      <c r="B44" s="820" t="s">
        <v>1118</v>
      </c>
      <c r="C44" s="820"/>
      <c r="D44" s="820"/>
      <c r="E44" s="820"/>
      <c r="F44" s="820"/>
      <c r="G44" s="820"/>
      <c r="H44" s="820"/>
      <c r="I44" s="820"/>
    </row>
    <row r="45" spans="1:9" s="825" customFormat="1" ht="17.100000000000001" customHeight="1" x14ac:dyDescent="0.15">
      <c r="A45" s="826"/>
      <c r="B45" s="820" t="s">
        <v>1119</v>
      </c>
      <c r="C45" s="820"/>
      <c r="D45" s="820"/>
      <c r="E45" s="820"/>
      <c r="F45" s="820"/>
      <c r="G45" s="820"/>
      <c r="H45" s="820"/>
      <c r="I45" s="820"/>
    </row>
    <row r="46" spans="1:9" s="825" customFormat="1" ht="17.100000000000001" customHeight="1" x14ac:dyDescent="0.15">
      <c r="A46" s="826"/>
      <c r="B46" s="820" t="s">
        <v>1120</v>
      </c>
      <c r="C46" s="820"/>
      <c r="D46" s="820"/>
      <c r="E46" s="820"/>
      <c r="F46" s="820"/>
      <c r="G46" s="820"/>
      <c r="H46" s="820"/>
      <c r="I46" s="820"/>
    </row>
    <row r="47" spans="1:9" s="825" customFormat="1" ht="17.100000000000001" customHeight="1" x14ac:dyDescent="0.15">
      <c r="A47" s="826"/>
      <c r="B47" s="820" t="s">
        <v>1137</v>
      </c>
      <c r="C47" s="820"/>
      <c r="D47" s="820"/>
      <c r="E47" s="820"/>
      <c r="F47" s="820"/>
      <c r="G47" s="820"/>
      <c r="H47" s="820"/>
      <c r="I47" s="820"/>
    </row>
    <row r="48" spans="1:9" s="825" customFormat="1" ht="17.100000000000001" customHeight="1" x14ac:dyDescent="0.15">
      <c r="A48" s="826"/>
      <c r="B48" s="820" t="s">
        <v>176</v>
      </c>
      <c r="C48" s="820"/>
      <c r="D48" s="820"/>
      <c r="E48" s="820"/>
      <c r="F48" s="820"/>
      <c r="G48" s="820"/>
      <c r="H48" s="820"/>
      <c r="I48" s="820"/>
    </row>
    <row r="49" spans="1:9" s="825" customFormat="1" ht="17.100000000000001" customHeight="1" x14ac:dyDescent="0.15">
      <c r="A49" s="820"/>
      <c r="B49" s="820"/>
      <c r="C49" s="820"/>
      <c r="D49" s="820"/>
      <c r="E49" s="820"/>
      <c r="F49" s="820"/>
      <c r="G49" s="820"/>
      <c r="H49" s="820"/>
      <c r="I49" s="820"/>
    </row>
    <row r="50" spans="1:9" s="825" customFormat="1" ht="17.100000000000001" customHeight="1" x14ac:dyDescent="0.15">
      <c r="A50" s="826" t="s">
        <v>967</v>
      </c>
      <c r="B50" s="820" t="s">
        <v>918</v>
      </c>
      <c r="C50" s="820"/>
      <c r="D50" s="820"/>
      <c r="E50" s="820"/>
      <c r="F50" s="820"/>
      <c r="G50" s="820"/>
      <c r="H50" s="820"/>
      <c r="I50" s="820"/>
    </row>
    <row r="51" spans="1:9" s="825" customFormat="1" ht="17.100000000000001" customHeight="1" x14ac:dyDescent="0.15">
      <c r="A51" s="820"/>
      <c r="B51" s="820" t="s">
        <v>378</v>
      </c>
      <c r="C51" s="820"/>
      <c r="D51" s="820"/>
      <c r="E51" s="820"/>
      <c r="F51" s="820"/>
      <c r="G51" s="820"/>
      <c r="H51" s="820"/>
      <c r="I51" s="820"/>
    </row>
    <row r="52" spans="1:9" s="825" customFormat="1" ht="17.100000000000001" customHeight="1" x14ac:dyDescent="0.15">
      <c r="A52" s="820"/>
      <c r="B52" s="820" t="s">
        <v>379</v>
      </c>
      <c r="C52" s="820"/>
      <c r="D52" s="820"/>
      <c r="E52" s="820"/>
      <c r="F52" s="820"/>
      <c r="G52" s="820"/>
      <c r="H52" s="820"/>
      <c r="I52" s="820"/>
    </row>
    <row r="53" spans="1:9" s="825" customFormat="1" ht="17.100000000000001" customHeight="1" x14ac:dyDescent="0.15">
      <c r="A53" s="820"/>
      <c r="B53" s="820" t="s">
        <v>1122</v>
      </c>
      <c r="C53" s="820"/>
      <c r="D53" s="820"/>
      <c r="E53" s="820"/>
      <c r="F53" s="820"/>
      <c r="G53" s="820"/>
      <c r="H53" s="820"/>
      <c r="I53" s="820"/>
    </row>
    <row r="54" spans="1:9" s="825" customFormat="1" ht="17.100000000000001" customHeight="1" x14ac:dyDescent="0.15">
      <c r="A54" s="820"/>
      <c r="B54" s="820" t="s">
        <v>1121</v>
      </c>
      <c r="C54" s="820"/>
      <c r="D54" s="820"/>
      <c r="E54" s="820"/>
      <c r="F54" s="820"/>
      <c r="G54" s="820"/>
      <c r="H54" s="820"/>
      <c r="I54" s="820"/>
    </row>
    <row r="55" spans="1:9" s="825" customFormat="1" ht="17.100000000000001" customHeight="1" x14ac:dyDescent="0.15">
      <c r="A55" s="820"/>
      <c r="B55" s="820" t="s">
        <v>1123</v>
      </c>
      <c r="C55" s="820"/>
      <c r="D55" s="820"/>
      <c r="E55" s="820"/>
      <c r="F55" s="820"/>
      <c r="G55" s="820"/>
      <c r="H55" s="820"/>
      <c r="I55" s="820"/>
    </row>
    <row r="56" spans="1:9" s="825" customFormat="1" ht="17.100000000000001" customHeight="1" x14ac:dyDescent="0.15">
      <c r="A56" s="820"/>
      <c r="B56" s="820" t="s">
        <v>1143</v>
      </c>
      <c r="C56" s="820"/>
      <c r="D56" s="820"/>
      <c r="E56" s="820"/>
      <c r="F56" s="820"/>
      <c r="G56" s="820"/>
      <c r="H56" s="820"/>
      <c r="I56" s="820"/>
    </row>
    <row r="57" spans="1:9" s="825" customFormat="1" ht="17.100000000000001" customHeight="1" x14ac:dyDescent="0.15">
      <c r="A57" s="820"/>
      <c r="B57" s="820" t="s">
        <v>381</v>
      </c>
      <c r="C57" s="820"/>
      <c r="D57" s="820"/>
      <c r="E57" s="820"/>
      <c r="F57" s="820"/>
      <c r="G57" s="820"/>
      <c r="H57" s="820"/>
      <c r="I57" s="820"/>
    </row>
    <row r="58" spans="1:9" s="825" customFormat="1" ht="17.100000000000001" customHeight="1" x14ac:dyDescent="0.15">
      <c r="A58" s="820"/>
      <c r="B58" s="820" t="s">
        <v>1124</v>
      </c>
      <c r="C58" s="820"/>
      <c r="D58" s="820"/>
      <c r="E58" s="820"/>
      <c r="F58" s="820"/>
      <c r="G58" s="820"/>
      <c r="H58" s="820"/>
      <c r="I58" s="820"/>
    </row>
    <row r="59" spans="1:9" s="825" customFormat="1" ht="17.100000000000001" customHeight="1" x14ac:dyDescent="0.15">
      <c r="A59" s="820"/>
      <c r="B59" s="820" t="s">
        <v>380</v>
      </c>
      <c r="C59" s="820"/>
      <c r="D59" s="820"/>
      <c r="E59" s="820"/>
      <c r="F59" s="820"/>
      <c r="G59" s="820"/>
      <c r="H59" s="820"/>
      <c r="I59" s="820"/>
    </row>
    <row r="60" spans="1:9" s="825" customFormat="1" ht="17.100000000000001" customHeight="1" x14ac:dyDescent="0.15">
      <c r="A60" s="820"/>
      <c r="B60" s="820" t="s">
        <v>1128</v>
      </c>
      <c r="C60" s="820"/>
      <c r="D60" s="820"/>
      <c r="E60" s="820"/>
      <c r="F60" s="820"/>
      <c r="G60" s="820"/>
      <c r="H60" s="820"/>
      <c r="I60" s="820"/>
    </row>
    <row r="61" spans="1:9" s="825" customFormat="1" ht="17.100000000000001" customHeight="1" x14ac:dyDescent="0.15">
      <c r="A61" s="820"/>
      <c r="B61" s="820" t="s">
        <v>1127</v>
      </c>
      <c r="C61" s="820"/>
      <c r="D61" s="820"/>
      <c r="E61" s="820"/>
      <c r="F61" s="820"/>
      <c r="G61" s="820"/>
      <c r="H61" s="820"/>
      <c r="I61" s="820"/>
    </row>
    <row r="62" spans="1:9" s="825" customFormat="1" ht="17.100000000000001" customHeight="1" x14ac:dyDescent="0.15">
      <c r="A62" s="820"/>
      <c r="B62" s="822" t="s">
        <v>1129</v>
      </c>
      <c r="C62" s="820"/>
      <c r="D62" s="820"/>
      <c r="E62" s="820"/>
      <c r="F62" s="820"/>
      <c r="G62" s="820"/>
      <c r="H62" s="820"/>
      <c r="I62" s="820"/>
    </row>
    <row r="63" spans="1:9" s="825" customFormat="1" ht="17.100000000000001" customHeight="1" x14ac:dyDescent="0.15">
      <c r="A63" s="820"/>
      <c r="B63" s="822" t="s">
        <v>1130</v>
      </c>
      <c r="C63" s="820"/>
      <c r="D63" s="820"/>
      <c r="E63" s="820"/>
      <c r="F63" s="820"/>
      <c r="G63" s="820"/>
      <c r="H63" s="820"/>
      <c r="I63" s="820"/>
    </row>
    <row r="64" spans="1:9" s="825" customFormat="1" ht="17.100000000000001" customHeight="1" x14ac:dyDescent="0.15">
      <c r="A64" s="820"/>
      <c r="B64" s="822" t="s">
        <v>1131</v>
      </c>
      <c r="C64" s="820"/>
      <c r="D64" s="820"/>
      <c r="E64" s="820"/>
      <c r="F64" s="820"/>
      <c r="G64" s="820"/>
      <c r="H64" s="820"/>
      <c r="I64" s="820"/>
    </row>
    <row r="65" spans="1:9" s="825" customFormat="1" ht="17.100000000000001" customHeight="1" x14ac:dyDescent="0.15">
      <c r="A65" s="820"/>
      <c r="B65" s="822" t="s">
        <v>1132</v>
      </c>
      <c r="C65" s="820"/>
      <c r="D65" s="820"/>
      <c r="E65" s="820"/>
      <c r="F65" s="820"/>
      <c r="G65" s="820"/>
      <c r="H65" s="820"/>
      <c r="I65" s="820"/>
    </row>
    <row r="66" spans="1:9" s="825" customFormat="1" ht="17.100000000000001" customHeight="1" x14ac:dyDescent="0.15">
      <c r="A66" s="820"/>
      <c r="B66" s="820"/>
      <c r="C66" s="820"/>
      <c r="D66" s="820"/>
      <c r="E66" s="820"/>
      <c r="F66" s="820"/>
      <c r="G66" s="820"/>
      <c r="H66" s="820"/>
      <c r="I66" s="820"/>
    </row>
    <row r="67" spans="1:9" s="825" customFormat="1" ht="17.100000000000001" customHeight="1" x14ac:dyDescent="0.15">
      <c r="A67" s="826" t="s">
        <v>968</v>
      </c>
      <c r="B67" s="820" t="s">
        <v>919</v>
      </c>
      <c r="C67" s="820"/>
      <c r="D67" s="820"/>
      <c r="E67" s="820"/>
      <c r="F67" s="820"/>
      <c r="G67" s="820"/>
      <c r="H67" s="820"/>
      <c r="I67" s="820"/>
    </row>
    <row r="68" spans="1:9" s="825" customFormat="1" ht="17.100000000000001" customHeight="1" x14ac:dyDescent="0.15">
      <c r="A68" s="820"/>
      <c r="B68" s="820" t="s">
        <v>135</v>
      </c>
      <c r="C68" s="820"/>
      <c r="D68" s="820"/>
      <c r="E68" s="820"/>
      <c r="F68" s="820"/>
      <c r="G68" s="820"/>
      <c r="H68" s="820"/>
      <c r="I68" s="820"/>
    </row>
    <row r="69" spans="1:9" s="825" customFormat="1" ht="17.100000000000001" customHeight="1" x14ac:dyDescent="0.15">
      <c r="A69" s="820"/>
      <c r="B69" s="820" t="s">
        <v>1138</v>
      </c>
      <c r="C69" s="820"/>
      <c r="D69" s="820"/>
      <c r="E69" s="820"/>
      <c r="F69" s="820"/>
      <c r="G69" s="820"/>
      <c r="H69" s="820"/>
      <c r="I69" s="820"/>
    </row>
    <row r="70" spans="1:9" s="825" customFormat="1" ht="17.100000000000001" customHeight="1" x14ac:dyDescent="0.15">
      <c r="A70" s="820"/>
      <c r="B70" s="820" t="s">
        <v>962</v>
      </c>
      <c r="C70" s="820"/>
      <c r="D70" s="820"/>
      <c r="E70" s="820"/>
      <c r="F70" s="820"/>
      <c r="G70" s="820"/>
      <c r="H70" s="820"/>
      <c r="I70" s="820"/>
    </row>
    <row r="71" spans="1:9" s="825" customFormat="1" ht="17.100000000000001" customHeight="1" x14ac:dyDescent="0.15">
      <c r="A71" s="820"/>
      <c r="B71" s="820" t="s">
        <v>954</v>
      </c>
      <c r="C71" s="820"/>
      <c r="D71" s="820"/>
      <c r="E71" s="820"/>
      <c r="F71" s="820"/>
      <c r="H71" s="820" t="s">
        <v>136</v>
      </c>
      <c r="I71" s="820"/>
    </row>
    <row r="72" spans="1:9" s="825" customFormat="1" ht="17.100000000000001" customHeight="1" x14ac:dyDescent="0.15">
      <c r="A72" s="820"/>
      <c r="B72" s="820" t="s">
        <v>963</v>
      </c>
      <c r="C72" s="820"/>
      <c r="D72" s="820"/>
      <c r="E72" s="820"/>
      <c r="F72" s="820"/>
      <c r="G72" s="820"/>
      <c r="H72" s="820"/>
      <c r="I72" s="820"/>
    </row>
    <row r="73" spans="1:9" s="825" customFormat="1" ht="17.100000000000001" customHeight="1" x14ac:dyDescent="0.15">
      <c r="A73" s="820"/>
      <c r="B73" s="820" t="s">
        <v>1141</v>
      </c>
      <c r="C73" s="820"/>
      <c r="D73" s="820"/>
      <c r="E73" s="820"/>
      <c r="F73" s="820"/>
      <c r="G73" s="820"/>
      <c r="H73" s="820"/>
      <c r="I73" s="820"/>
    </row>
    <row r="74" spans="1:9" s="825" customFormat="1" ht="17.100000000000001" customHeight="1" x14ac:dyDescent="0.15">
      <c r="A74" s="820"/>
      <c r="B74" s="822" t="s">
        <v>1139</v>
      </c>
      <c r="C74" s="820"/>
      <c r="D74" s="820"/>
      <c r="E74" s="820"/>
      <c r="F74" s="820"/>
      <c r="G74" s="820"/>
      <c r="H74" s="820"/>
      <c r="I74" s="820"/>
    </row>
    <row r="75" spans="1:9" s="825" customFormat="1" ht="17.100000000000001" customHeight="1" x14ac:dyDescent="0.15">
      <c r="A75" s="820"/>
      <c r="B75" s="822" t="s">
        <v>1140</v>
      </c>
      <c r="C75" s="820"/>
      <c r="D75" s="820"/>
      <c r="E75" s="820"/>
      <c r="F75" s="820"/>
      <c r="G75" s="820"/>
      <c r="H75" s="820"/>
      <c r="I75" s="820"/>
    </row>
    <row r="76" spans="1:9" s="825" customFormat="1" ht="17.100000000000001" customHeight="1" x14ac:dyDescent="0.15">
      <c r="A76" s="820"/>
      <c r="B76" s="822"/>
      <c r="C76" s="820"/>
      <c r="D76" s="820"/>
      <c r="E76" s="820"/>
      <c r="F76" s="820"/>
      <c r="G76" s="820"/>
      <c r="H76" s="820"/>
      <c r="I76" s="820"/>
    </row>
    <row r="77" spans="1:9" s="825" customFormat="1" ht="17.100000000000001" customHeight="1" x14ac:dyDescent="0.15">
      <c r="A77" s="826" t="s">
        <v>26</v>
      </c>
      <c r="B77" s="820" t="s">
        <v>23</v>
      </c>
      <c r="C77" s="820"/>
      <c r="D77" s="820"/>
      <c r="E77" s="820"/>
      <c r="F77" s="820"/>
      <c r="G77" s="820"/>
      <c r="H77" s="820"/>
      <c r="I77" s="820"/>
    </row>
    <row r="78" spans="1:9" s="825" customFormat="1" ht="17.100000000000001" customHeight="1" x14ac:dyDescent="0.15">
      <c r="A78" s="820"/>
      <c r="B78" s="820" t="s">
        <v>147</v>
      </c>
      <c r="C78" s="820"/>
      <c r="D78" s="820"/>
      <c r="E78" s="820"/>
      <c r="F78" s="820"/>
      <c r="G78" s="820"/>
      <c r="H78" s="820"/>
      <c r="I78" s="820"/>
    </row>
    <row r="79" spans="1:9" s="825" customFormat="1" ht="17.100000000000001" customHeight="1" x14ac:dyDescent="0.15">
      <c r="A79" s="820"/>
      <c r="B79" s="820" t="s">
        <v>964</v>
      </c>
      <c r="C79" s="820"/>
      <c r="D79" s="820"/>
      <c r="E79" s="820"/>
      <c r="F79" s="820"/>
      <c r="G79" s="820"/>
      <c r="H79" s="820"/>
      <c r="I79" s="820"/>
    </row>
    <row r="80" spans="1:9" s="825" customFormat="1" ht="17.100000000000001" customHeight="1" x14ac:dyDescent="0.15">
      <c r="A80" s="820"/>
      <c r="B80" s="820" t="s">
        <v>1142</v>
      </c>
      <c r="C80" s="820"/>
      <c r="D80" s="820"/>
      <c r="E80" s="820"/>
      <c r="F80" s="820"/>
      <c r="G80" s="820"/>
      <c r="H80" s="820"/>
      <c r="I80" s="820"/>
    </row>
    <row r="81" spans="1:9" s="825" customFormat="1" ht="17.100000000000001" customHeight="1" x14ac:dyDescent="0.15">
      <c r="A81" s="826"/>
      <c r="B81" s="820" t="s">
        <v>1125</v>
      </c>
      <c r="C81" s="820"/>
      <c r="D81" s="820"/>
      <c r="E81" s="820"/>
      <c r="F81" s="820"/>
      <c r="G81" s="820"/>
      <c r="H81" s="820"/>
      <c r="I81" s="820"/>
    </row>
    <row r="82" spans="1:9" s="825" customFormat="1" ht="17.100000000000001" customHeight="1" x14ac:dyDescent="0.15">
      <c r="A82" s="826"/>
      <c r="B82" s="820" t="s">
        <v>1126</v>
      </c>
      <c r="C82" s="820"/>
      <c r="D82" s="820"/>
      <c r="E82" s="820"/>
      <c r="F82" s="820"/>
      <c r="G82" s="820"/>
      <c r="H82" s="820"/>
      <c r="I82" s="820"/>
    </row>
    <row r="83" spans="1:9" s="825" customFormat="1" ht="17.100000000000001" customHeight="1" x14ac:dyDescent="0.15">
      <c r="A83" s="826"/>
      <c r="B83" s="820"/>
      <c r="C83" s="820"/>
      <c r="D83" s="820"/>
      <c r="E83" s="820"/>
      <c r="F83" s="820"/>
      <c r="G83" s="820"/>
      <c r="H83" s="820"/>
      <c r="I83" s="820"/>
    </row>
    <row r="84" spans="1:9" s="825" customFormat="1" ht="17.100000000000001" customHeight="1" x14ac:dyDescent="0.15">
      <c r="A84" s="820"/>
      <c r="B84" s="820"/>
      <c r="C84" s="820"/>
      <c r="D84" s="820"/>
      <c r="E84" s="820"/>
      <c r="F84" s="820"/>
      <c r="G84" s="820"/>
      <c r="H84" s="820"/>
      <c r="I84" s="820"/>
    </row>
    <row r="85" spans="1:9" s="825" customFormat="1" ht="17.100000000000001" customHeight="1" x14ac:dyDescent="0.15">
      <c r="A85" s="820"/>
      <c r="E85" s="836"/>
      <c r="F85" s="836"/>
      <c r="G85" s="836"/>
      <c r="H85" s="836"/>
      <c r="I85" s="836"/>
    </row>
    <row r="86" spans="1:9" s="825" customFormat="1" ht="17.100000000000001" customHeight="1" x14ac:dyDescent="0.15">
      <c r="A86" s="820"/>
      <c r="B86" s="820"/>
      <c r="C86" s="820"/>
      <c r="D86" s="65"/>
      <c r="E86" s="65"/>
      <c r="F86" s="837"/>
      <c r="G86" s="65"/>
      <c r="H86" s="65"/>
      <c r="I86" s="820"/>
    </row>
    <row r="87" spans="1:9" s="825" customFormat="1" ht="17.100000000000001" customHeight="1" x14ac:dyDescent="0.15">
      <c r="B87" s="820"/>
      <c r="C87" s="820"/>
      <c r="D87" s="820"/>
      <c r="E87" s="820"/>
      <c r="F87" s="820"/>
      <c r="G87" s="820"/>
      <c r="H87" s="820"/>
      <c r="I87" s="820"/>
    </row>
    <row r="88" spans="1:9" s="825" customFormat="1" ht="17.100000000000001" customHeight="1" x14ac:dyDescent="0.15">
      <c r="A88" s="820"/>
      <c r="B88" s="820"/>
      <c r="C88" s="820"/>
      <c r="D88" s="820"/>
      <c r="E88" s="820"/>
      <c r="F88" s="820"/>
      <c r="G88" s="820"/>
      <c r="H88" s="820"/>
      <c r="I88" s="820"/>
    </row>
    <row r="89" spans="1:9" s="825" customFormat="1" ht="17.100000000000001" customHeight="1" x14ac:dyDescent="0.15">
      <c r="A89" s="820"/>
      <c r="B89" s="820"/>
      <c r="C89" s="820"/>
      <c r="E89" s="820"/>
      <c r="F89" s="820"/>
      <c r="G89" s="820"/>
      <c r="H89" s="820"/>
      <c r="I89" s="820"/>
    </row>
    <row r="90" spans="1:9" s="825" customFormat="1" ht="17.100000000000001" customHeight="1" x14ac:dyDescent="0.15">
      <c r="A90" s="820"/>
      <c r="B90" s="820"/>
      <c r="C90" s="820"/>
      <c r="E90" s="820"/>
      <c r="F90" s="820"/>
      <c r="G90" s="820"/>
      <c r="H90" s="820"/>
      <c r="I90" s="820"/>
    </row>
    <row r="91" spans="1:9" s="825" customFormat="1" ht="17.100000000000001" customHeight="1" x14ac:dyDescent="0.15">
      <c r="A91" s="820"/>
      <c r="B91" s="820"/>
      <c r="C91" s="820"/>
      <c r="E91" s="820"/>
      <c r="F91" s="820"/>
      <c r="G91" s="820"/>
      <c r="H91" s="820"/>
      <c r="I91" s="820"/>
    </row>
    <row r="92" spans="1:9" s="825" customFormat="1" ht="17.100000000000001" customHeight="1" x14ac:dyDescent="0.15">
      <c r="A92" s="820"/>
      <c r="B92" s="820"/>
      <c r="C92" s="820"/>
      <c r="E92" s="820"/>
      <c r="F92" s="820"/>
      <c r="G92" s="820"/>
      <c r="H92" s="820"/>
      <c r="I92" s="820"/>
    </row>
    <row r="93" spans="1:9" ht="17.100000000000001" customHeight="1" x14ac:dyDescent="0.15">
      <c r="A93" s="820"/>
      <c r="C93" s="62"/>
      <c r="E93" s="62"/>
      <c r="F93" s="62"/>
      <c r="G93" s="62"/>
      <c r="H93" s="62"/>
      <c r="I93" s="62"/>
    </row>
    <row r="94" spans="1:9" ht="17.100000000000001" customHeight="1" x14ac:dyDescent="0.15">
      <c r="A94" s="820"/>
      <c r="C94" s="62"/>
      <c r="E94" s="62"/>
      <c r="F94" s="62"/>
      <c r="G94" s="62"/>
      <c r="H94" s="62"/>
      <c r="I94" s="62"/>
    </row>
    <row r="95" spans="1:9" ht="17.100000000000001" customHeight="1" x14ac:dyDescent="0.15">
      <c r="A95" s="820"/>
      <c r="C95" s="62"/>
      <c r="E95" s="62"/>
      <c r="F95" s="62"/>
      <c r="G95" s="62"/>
      <c r="H95" s="62"/>
      <c r="I95" s="62"/>
    </row>
    <row r="96" spans="1:9" ht="17.100000000000001" customHeight="1" x14ac:dyDescent="0.15">
      <c r="A96" s="820" t="s">
        <v>536</v>
      </c>
      <c r="C96" s="62"/>
      <c r="D96" s="821"/>
      <c r="E96" s="62"/>
      <c r="F96" s="62"/>
      <c r="G96" s="62"/>
      <c r="H96" s="62"/>
      <c r="I96" s="62"/>
    </row>
    <row r="97" spans="1:9" ht="17.100000000000001" customHeight="1" x14ac:dyDescent="0.15">
      <c r="A97" s="820"/>
      <c r="C97" s="62"/>
      <c r="D97" s="821"/>
      <c r="E97" s="62"/>
      <c r="F97" s="62"/>
      <c r="G97" s="62"/>
      <c r="H97" s="62"/>
      <c r="I97" s="62"/>
    </row>
    <row r="98" spans="1:9" ht="17.100000000000001" customHeight="1" x14ac:dyDescent="0.15">
      <c r="A98" s="820"/>
      <c r="C98" s="62"/>
      <c r="D98" s="821"/>
      <c r="E98" s="62"/>
      <c r="F98" s="62"/>
      <c r="G98" s="62"/>
      <c r="H98" s="62"/>
      <c r="I98" s="62"/>
    </row>
    <row r="99" spans="1:9" ht="17.100000000000001" customHeight="1" x14ac:dyDescent="0.15">
      <c r="A99" s="820"/>
      <c r="C99" s="62"/>
      <c r="D99" s="821"/>
      <c r="E99" s="62"/>
      <c r="F99" s="62"/>
      <c r="G99" s="62"/>
      <c r="H99" s="62"/>
      <c r="I99" s="62"/>
    </row>
    <row r="100" spans="1:9" ht="17.100000000000001" customHeight="1" x14ac:dyDescent="0.15">
      <c r="A100" s="820"/>
      <c r="C100" s="62"/>
      <c r="D100" s="821"/>
      <c r="E100" s="62"/>
      <c r="F100" s="62"/>
      <c r="G100" s="62"/>
      <c r="H100" s="62"/>
      <c r="I100" s="62"/>
    </row>
    <row r="101" spans="1:9" ht="17.100000000000001" customHeight="1" x14ac:dyDescent="0.15">
      <c r="A101" s="820"/>
      <c r="C101" s="62"/>
      <c r="D101" s="821"/>
      <c r="E101" s="62"/>
      <c r="F101" s="62"/>
      <c r="G101" s="62"/>
      <c r="H101" s="62"/>
      <c r="I101" s="62"/>
    </row>
    <row r="102" spans="1:9" ht="17.100000000000001" customHeight="1" x14ac:dyDescent="0.15">
      <c r="A102" s="820"/>
      <c r="C102" s="62"/>
      <c r="D102" s="821"/>
      <c r="E102" s="62"/>
      <c r="F102" s="62"/>
      <c r="G102" s="62"/>
      <c r="H102" s="62"/>
      <c r="I102" s="62"/>
    </row>
    <row r="103" spans="1:9" ht="17.100000000000001" customHeight="1" x14ac:dyDescent="0.15">
      <c r="A103" s="820"/>
      <c r="C103" s="62"/>
      <c r="D103" s="821"/>
      <c r="E103" s="62"/>
      <c r="F103" s="62"/>
      <c r="G103" s="62"/>
      <c r="H103" s="62"/>
      <c r="I103" s="62"/>
    </row>
    <row r="104" spans="1:9" ht="17.100000000000001" customHeight="1" x14ac:dyDescent="0.15">
      <c r="A104" s="820"/>
      <c r="C104" s="62"/>
      <c r="D104" s="821"/>
      <c r="E104" s="62"/>
      <c r="F104" s="62"/>
      <c r="G104" s="62"/>
      <c r="H104" s="62"/>
      <c r="I104" s="62"/>
    </row>
    <row r="105" spans="1:9" ht="17.100000000000001" customHeight="1" x14ac:dyDescent="0.15">
      <c r="A105" s="820"/>
      <c r="C105" s="62"/>
      <c r="D105" s="821"/>
      <c r="E105" s="62"/>
      <c r="F105" s="62"/>
      <c r="G105" s="62"/>
      <c r="H105" s="62"/>
      <c r="I105" s="62"/>
    </row>
    <row r="106" spans="1:9" ht="17.100000000000001" customHeight="1" x14ac:dyDescent="0.15">
      <c r="A106" s="820"/>
      <c r="C106" s="62"/>
      <c r="D106" s="821"/>
      <c r="E106" s="62"/>
      <c r="F106" s="62"/>
      <c r="G106" s="62"/>
      <c r="H106" s="62"/>
      <c r="I106" s="62"/>
    </row>
    <row r="107" spans="1:9" ht="17.100000000000001" customHeight="1" x14ac:dyDescent="0.15">
      <c r="A107" s="820"/>
      <c r="C107" s="62"/>
      <c r="D107" s="821"/>
      <c r="E107" s="62"/>
      <c r="F107" s="62"/>
      <c r="G107" s="62"/>
      <c r="H107" s="62"/>
      <c r="I107" s="62"/>
    </row>
    <row r="108" spans="1:9" ht="17.100000000000001" customHeight="1" x14ac:dyDescent="0.15">
      <c r="A108" s="820"/>
      <c r="C108" s="62"/>
      <c r="D108" s="821"/>
      <c r="E108" s="62"/>
      <c r="F108" s="62"/>
      <c r="G108" s="62"/>
      <c r="H108" s="62"/>
      <c r="I108" s="62"/>
    </row>
    <row r="109" spans="1:9" x14ac:dyDescent="0.15">
      <c r="A109" s="820"/>
      <c r="C109" s="62"/>
      <c r="D109" s="821"/>
      <c r="E109" s="62"/>
      <c r="F109" s="62"/>
      <c r="G109" s="62"/>
      <c r="H109" s="62"/>
      <c r="I109" s="62"/>
    </row>
    <row r="110" spans="1:9" x14ac:dyDescent="0.15">
      <c r="A110" s="820"/>
      <c r="C110" s="62"/>
      <c r="D110" s="821"/>
      <c r="E110" s="62"/>
      <c r="F110" s="62"/>
      <c r="G110" s="62"/>
      <c r="H110" s="62"/>
      <c r="I110" s="62"/>
    </row>
    <row r="111" spans="1:9" x14ac:dyDescent="0.15">
      <c r="A111" s="820"/>
      <c r="C111" s="62"/>
      <c r="D111" s="821"/>
      <c r="E111" s="62"/>
      <c r="F111" s="62"/>
      <c r="G111" s="62"/>
      <c r="H111" s="62"/>
      <c r="I111" s="62"/>
    </row>
    <row r="112" spans="1:9" x14ac:dyDescent="0.15">
      <c r="D112" s="821"/>
    </row>
    <row r="113" spans="3:4" x14ac:dyDescent="0.15">
      <c r="C113" s="62"/>
    </row>
    <row r="115" spans="3:4" x14ac:dyDescent="0.15">
      <c r="D115" s="61"/>
    </row>
  </sheetData>
  <sheetProtection password="CC19" sheet="1" formatCells="0" formatColumns="0" formatRows="0" insertColumns="0" insertRows="0" insertHyperlinks="0" deleteColumns="0" deleteRows="0" sort="0" autoFilter="0" pivotTables="0"/>
  <mergeCells count="1">
    <mergeCell ref="A4:B4"/>
  </mergeCells>
  <phoneticPr fontId="2"/>
  <pageMargins left="0.51181102362204722" right="0.51181102362204722" top="0.94488188976377963" bottom="0.55118110236220474" header="0.31496062992125984" footer="0.31496062992125984"/>
  <pageSetup paperSize="9" scale="98" fitToHeight="0" orientation="portrait" r:id="rId1"/>
  <headerFooter alignWithMargins="0"/>
  <ignoredErrors>
    <ignoredError sqref="A49:A54 A75:A81 A37:A44 A57:A58 A84:A86 A88:A94 A66:A73" numberStoredAsText="1"/>
  </ignoredErrors>
  <drawing r:id="rId2"/>
  <legacyDrawing r:id="rId3"/>
  <controls>
    <mc:AlternateContent xmlns:mc="http://schemas.openxmlformats.org/markup-compatibility/2006">
      <mc:Choice Requires="x14">
        <control shapeId="4124" r:id="rId4" name="CommandButton7">
          <controlPr autoLine="0" autoPict="0" r:id="rId5">
            <anchor moveWithCells="1">
              <from>
                <xdr:col>5</xdr:col>
                <xdr:colOff>628650</xdr:colOff>
                <xdr:row>54</xdr:row>
                <xdr:rowOff>200025</xdr:rowOff>
              </from>
              <to>
                <xdr:col>6</xdr:col>
                <xdr:colOff>190500</xdr:colOff>
                <xdr:row>56</xdr:row>
                <xdr:rowOff>38100</xdr:rowOff>
              </to>
            </anchor>
          </controlPr>
        </control>
      </mc:Choice>
      <mc:Fallback>
        <control shapeId="4124" r:id="rId4" name="CommandButton7"/>
      </mc:Fallback>
    </mc:AlternateContent>
    <mc:AlternateContent xmlns:mc="http://schemas.openxmlformats.org/markup-compatibility/2006">
      <mc:Choice Requires="x14">
        <control shapeId="4131" r:id="rId6" name="CommandButton4">
          <controlPr defaultSize="0" autoLine="0" autoPict="0" r:id="rId7">
            <anchor moveWithCells="1">
              <from>
                <xdr:col>6</xdr:col>
                <xdr:colOff>781050</xdr:colOff>
                <xdr:row>49</xdr:row>
                <xdr:rowOff>152400</xdr:rowOff>
              </from>
              <to>
                <xdr:col>9</xdr:col>
                <xdr:colOff>76200</xdr:colOff>
                <xdr:row>51</xdr:row>
                <xdr:rowOff>76200</xdr:rowOff>
              </to>
            </anchor>
          </controlPr>
        </control>
      </mc:Choice>
      <mc:Fallback>
        <control shapeId="4131" r:id="rId6" name="CommandButton4"/>
      </mc:Fallback>
    </mc:AlternateContent>
    <mc:AlternateContent xmlns:mc="http://schemas.openxmlformats.org/markup-compatibility/2006">
      <mc:Choice Requires="x14">
        <control shapeId="4123" r:id="rId8" name="CommandButton6">
          <controlPr autoLine="0" autoPict="0" r:id="rId9">
            <anchor moveWithCells="1">
              <from>
                <xdr:col>6</xdr:col>
                <xdr:colOff>781050</xdr:colOff>
                <xdr:row>70</xdr:row>
                <xdr:rowOff>0</xdr:rowOff>
              </from>
              <to>
                <xdr:col>7</xdr:col>
                <xdr:colOff>142875</xdr:colOff>
                <xdr:row>71</xdr:row>
                <xdr:rowOff>28575</xdr:rowOff>
              </to>
            </anchor>
          </controlPr>
        </control>
      </mc:Choice>
      <mc:Fallback>
        <control shapeId="4123" r:id="rId8" name="CommandButton6"/>
      </mc:Fallback>
    </mc:AlternateContent>
    <mc:AlternateContent xmlns:mc="http://schemas.openxmlformats.org/markup-compatibility/2006">
      <mc:Choice Requires="x14">
        <control shapeId="4111" r:id="rId10" name="CommandButton3">
          <controlPr defaultSize="0" autoLine="0" autoPict="0" r:id="rId11">
            <anchor moveWithCells="1">
              <from>
                <xdr:col>4</xdr:col>
                <xdr:colOff>104775</xdr:colOff>
                <xdr:row>68</xdr:row>
                <xdr:rowOff>9525</xdr:rowOff>
              </from>
              <to>
                <xdr:col>6</xdr:col>
                <xdr:colOff>114300</xdr:colOff>
                <xdr:row>69</xdr:row>
                <xdr:rowOff>123825</xdr:rowOff>
              </to>
            </anchor>
          </controlPr>
        </control>
      </mc:Choice>
      <mc:Fallback>
        <control shapeId="4111" r:id="rId10" name="CommandButton3"/>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B1:FJ125"/>
  <sheetViews>
    <sheetView topLeftCell="A7" workbookViewId="0">
      <selection activeCell="CN19" sqref="CN19:CN41"/>
    </sheetView>
  </sheetViews>
  <sheetFormatPr defaultRowHeight="13.5" x14ac:dyDescent="0.15"/>
  <cols>
    <col min="1" max="2" width="2.625" customWidth="1"/>
    <col min="3" max="3" width="3.25" customWidth="1"/>
    <col min="4" max="66" width="2.625" customWidth="1"/>
    <col min="78" max="89" width="5" customWidth="1"/>
    <col min="92" max="100" width="7.625" customWidth="1"/>
    <col min="101" max="101" width="9.25" customWidth="1"/>
    <col min="102" max="106" width="7.625" customWidth="1"/>
    <col min="107" max="107" width="3.75" customWidth="1"/>
    <col min="108" max="109" width="3.125" customWidth="1"/>
    <col min="110" max="117" width="7.625" customWidth="1"/>
    <col min="140" max="146" width="2.625" customWidth="1"/>
  </cols>
  <sheetData>
    <row r="1" spans="2:166" ht="13.5" customHeight="1" x14ac:dyDescent="0.15"/>
    <row r="2" spans="2:166" ht="13.5" customHeight="1" x14ac:dyDescent="0.15"/>
    <row r="3" spans="2:166" ht="9.75" customHeight="1" x14ac:dyDescent="0.15"/>
    <row r="4" spans="2:166" ht="12" customHeight="1" x14ac:dyDescent="0.15">
      <c r="CM4" s="2257" t="s">
        <v>382</v>
      </c>
      <c r="CN4" s="617"/>
      <c r="CO4" s="617"/>
      <c r="CP4" s="618"/>
      <c r="CQ4" s="618"/>
      <c r="CR4" s="618"/>
      <c r="CS4" s="618"/>
    </row>
    <row r="5" spans="2:166" ht="13.5" customHeight="1" x14ac:dyDescent="0.15">
      <c r="CM5" s="2257"/>
      <c r="CN5" s="618"/>
      <c r="CO5" s="618"/>
      <c r="CP5" s="618"/>
      <c r="CQ5" s="618"/>
      <c r="CR5" s="618"/>
      <c r="CS5" s="618"/>
    </row>
    <row r="6" spans="2:166" x14ac:dyDescent="0.15">
      <c r="CM6" s="619" t="e">
        <f>IF($O6="昭和",VLOOKUP($R6,$AK$62:$AP$125,4,0),VLOOKUP($R6,$AR$62:$AW$125,4,0))</f>
        <v>#N/A</v>
      </c>
      <c r="CN6" s="618"/>
      <c r="CO6" s="620"/>
      <c r="CP6" s="620" t="s">
        <v>383</v>
      </c>
      <c r="CQ6" s="620" t="s">
        <v>384</v>
      </c>
      <c r="CR6" s="620" t="s">
        <v>385</v>
      </c>
      <c r="CS6" s="620" t="s">
        <v>386</v>
      </c>
    </row>
    <row r="7" spans="2:166" x14ac:dyDescent="0.15">
      <c r="CM7" s="621"/>
      <c r="CN7" s="621"/>
      <c r="CO7" s="622" t="s">
        <v>387</v>
      </c>
      <c r="CP7" s="622" t="str">
        <f>IF(T6="","○","")</f>
        <v>○</v>
      </c>
      <c r="CQ7" s="623" t="s">
        <v>388</v>
      </c>
      <c r="CR7" s="622" t="str">
        <f>IF(N7&gt;199999,"○",IF(AC10="減価償却","○",""))</f>
        <v/>
      </c>
      <c r="CS7" s="622" t="str">
        <f>IF(COUNTIF(CP7:CR7,"○")=2,"該当","非該当")</f>
        <v>非該当</v>
      </c>
    </row>
    <row r="8" spans="2:166" x14ac:dyDescent="0.15">
      <c r="CM8" s="621"/>
      <c r="CN8" s="621"/>
      <c r="CO8" s="622" t="s">
        <v>389</v>
      </c>
      <c r="CP8" s="622" t="str">
        <f>IF(N8="","○","")</f>
        <v>○</v>
      </c>
      <c r="CQ8" s="622" t="e">
        <f>IF(CM6&lt;2009,"○","")</f>
        <v>#N/A</v>
      </c>
      <c r="CR8" s="622" t="str">
        <f>IF(N7&gt;199999,"○",IF(AC10="減価償却","○",""))</f>
        <v/>
      </c>
      <c r="CS8" s="622" t="str">
        <f>IF(COUNTIF(CP8:CR8,"○")=3,"該当","非該当")</f>
        <v>非該当</v>
      </c>
    </row>
    <row r="9" spans="2:166" x14ac:dyDescent="0.15">
      <c r="CM9" s="621"/>
      <c r="CN9" s="621"/>
      <c r="CO9" s="622" t="s">
        <v>390</v>
      </c>
      <c r="CP9" s="622" t="str">
        <f>IF(N9="","○","")</f>
        <v>○</v>
      </c>
      <c r="CQ9" s="622" t="str">
        <f>IF(BF62&gt;2008,"○","")</f>
        <v/>
      </c>
      <c r="CR9" s="622" t="str">
        <f>IF(N7&gt;199999,"○",IF(AC10="減価償却","○",""))</f>
        <v/>
      </c>
      <c r="CS9" s="622" t="str">
        <f>IF(COUNTIF(CP9:CR9,"○")=3,"該当","非該当")</f>
        <v>非該当</v>
      </c>
    </row>
    <row r="14" spans="2:166" x14ac:dyDescent="0.15">
      <c r="BS14" s="2265" t="s">
        <v>391</v>
      </c>
      <c r="BT14" s="2266"/>
      <c r="BU14" s="2266"/>
      <c r="BV14" s="2266"/>
      <c r="BW14" s="2266"/>
      <c r="BX14" s="2266"/>
      <c r="BY14" s="2266"/>
      <c r="BZ14" s="2266"/>
      <c r="CA14" s="2266"/>
      <c r="CB14" s="2266"/>
      <c r="CC14" s="2266"/>
      <c r="CD14" s="2266"/>
      <c r="CE14" s="2266"/>
      <c r="CF14" s="2266"/>
      <c r="CG14" s="2266"/>
      <c r="CH14" s="2266"/>
      <c r="CI14" s="2266"/>
      <c r="CJ14" s="2266"/>
      <c r="CK14" s="2267"/>
      <c r="CL14" s="15"/>
      <c r="CM14" s="15"/>
      <c r="CN14" s="2230" t="s">
        <v>392</v>
      </c>
      <c r="CO14" s="2231"/>
      <c r="CP14" s="2231"/>
      <c r="CQ14" s="2231"/>
      <c r="CR14" s="2231"/>
      <c r="CS14" s="2231"/>
      <c r="CT14" s="2231"/>
      <c r="CU14" s="2231"/>
      <c r="CV14" s="2231"/>
      <c r="CW14" s="2231"/>
      <c r="CX14" s="2231"/>
      <c r="CY14" s="2231"/>
      <c r="CZ14" s="2231"/>
      <c r="DA14" s="2231"/>
      <c r="DB14" s="2231"/>
      <c r="DC14" s="2231"/>
      <c r="DD14" s="2231"/>
      <c r="DE14" s="2231"/>
      <c r="DF14" s="2231"/>
      <c r="DG14" s="2231"/>
      <c r="DH14" s="2231"/>
      <c r="DI14" s="2231"/>
      <c r="DJ14" s="2231"/>
      <c r="DK14" s="2231"/>
      <c r="DL14" s="2231"/>
      <c r="DM14" s="2232"/>
      <c r="DN14" s="15"/>
      <c r="DO14" s="15"/>
      <c r="DP14" s="2236" t="s">
        <v>393</v>
      </c>
      <c r="DQ14" s="2237"/>
      <c r="DR14" s="2237"/>
      <c r="DS14" s="2237"/>
      <c r="DT14" s="2237"/>
      <c r="DU14" s="2237"/>
      <c r="DV14" s="2237"/>
      <c r="DW14" s="2237"/>
      <c r="DX14" s="2237"/>
      <c r="DY14" s="2237"/>
      <c r="DZ14" s="2237"/>
      <c r="EA14" s="2237"/>
      <c r="EB14" s="2237"/>
      <c r="EC14" s="2237"/>
      <c r="ED14" s="2237"/>
      <c r="EE14" s="2237"/>
      <c r="EF14" s="2237"/>
      <c r="EG14" s="2237"/>
      <c r="EH14" s="2237"/>
      <c r="EI14" s="2238"/>
      <c r="EJ14" s="15"/>
      <c r="EK14" s="15"/>
      <c r="EL14" s="15"/>
      <c r="EM14" s="15"/>
      <c r="EN14" s="15"/>
      <c r="EO14" s="15"/>
      <c r="EP14" s="15"/>
      <c r="EQ14" s="2278" t="s">
        <v>394</v>
      </c>
      <c r="ER14" s="2279"/>
      <c r="ES14" s="2279"/>
      <c r="ET14" s="2279"/>
      <c r="EU14" s="2279"/>
      <c r="EV14" s="2279"/>
      <c r="EW14" s="2279"/>
      <c r="EX14" s="2279"/>
      <c r="EY14" s="2279"/>
      <c r="EZ14" s="2279"/>
      <c r="FA14" s="2279"/>
      <c r="FB14" s="2279"/>
      <c r="FC14" s="2279"/>
      <c r="FD14" s="2279"/>
      <c r="FE14" s="2280"/>
      <c r="FF14" s="15"/>
      <c r="FG14" s="15"/>
      <c r="FH14" s="2224" t="s">
        <v>395</v>
      </c>
      <c r="FI14" s="2224"/>
      <c r="FJ14" s="2224"/>
    </row>
    <row r="15" spans="2:166" x14ac:dyDescent="0.15">
      <c r="BS15" s="2268"/>
      <c r="BT15" s="2269"/>
      <c r="BU15" s="2269"/>
      <c r="BV15" s="2269"/>
      <c r="BW15" s="2269"/>
      <c r="BX15" s="2269"/>
      <c r="BY15" s="2269"/>
      <c r="BZ15" s="2269"/>
      <c r="CA15" s="2269"/>
      <c r="CB15" s="2269"/>
      <c r="CC15" s="2269"/>
      <c r="CD15" s="2269"/>
      <c r="CE15" s="2269"/>
      <c r="CF15" s="2269"/>
      <c r="CG15" s="2269"/>
      <c r="CH15" s="2269"/>
      <c r="CI15" s="2269"/>
      <c r="CJ15" s="2269"/>
      <c r="CK15" s="2270"/>
      <c r="CL15" s="624"/>
      <c r="CM15" s="625"/>
      <c r="CN15" s="2233"/>
      <c r="CO15" s="2234"/>
      <c r="CP15" s="2234"/>
      <c r="CQ15" s="2234"/>
      <c r="CR15" s="2234"/>
      <c r="CS15" s="2234"/>
      <c r="CT15" s="2234"/>
      <c r="CU15" s="2234"/>
      <c r="CV15" s="2234"/>
      <c r="CW15" s="2234"/>
      <c r="CX15" s="2234"/>
      <c r="CY15" s="2234"/>
      <c r="CZ15" s="2234"/>
      <c r="DA15" s="2234"/>
      <c r="DB15" s="2234"/>
      <c r="DC15" s="2234"/>
      <c r="DD15" s="2234"/>
      <c r="DE15" s="2234"/>
      <c r="DF15" s="2234"/>
      <c r="DG15" s="2234"/>
      <c r="DH15" s="2234"/>
      <c r="DI15" s="2234"/>
      <c r="DJ15" s="2234"/>
      <c r="DK15" s="2234"/>
      <c r="DL15" s="2234"/>
      <c r="DM15" s="2235"/>
      <c r="DN15" s="625"/>
      <c r="DO15" s="625"/>
      <c r="DP15" s="2239"/>
      <c r="DQ15" s="2240"/>
      <c r="DR15" s="2240"/>
      <c r="DS15" s="2240"/>
      <c r="DT15" s="2240"/>
      <c r="DU15" s="2240"/>
      <c r="DV15" s="2240"/>
      <c r="DW15" s="2240"/>
      <c r="DX15" s="2240"/>
      <c r="DY15" s="2240"/>
      <c r="DZ15" s="2240"/>
      <c r="EA15" s="2240"/>
      <c r="EB15" s="2240"/>
      <c r="EC15" s="2240"/>
      <c r="ED15" s="2240"/>
      <c r="EE15" s="2240"/>
      <c r="EF15" s="2240"/>
      <c r="EG15" s="2240"/>
      <c r="EH15" s="2240"/>
      <c r="EI15" s="2241"/>
      <c r="EJ15" s="625"/>
      <c r="EK15" s="625"/>
      <c r="EL15" s="625"/>
      <c r="EM15" s="625"/>
      <c r="EN15" s="625"/>
      <c r="EO15" s="625"/>
      <c r="EP15" s="625"/>
      <c r="EQ15" s="2281"/>
      <c r="ER15" s="2282"/>
      <c r="ES15" s="2282"/>
      <c r="ET15" s="2282"/>
      <c r="EU15" s="2282"/>
      <c r="EV15" s="2282"/>
      <c r="EW15" s="2282"/>
      <c r="EX15" s="2282"/>
      <c r="EY15" s="2282"/>
      <c r="EZ15" s="2282"/>
      <c r="FA15" s="2282"/>
      <c r="FB15" s="2282"/>
      <c r="FC15" s="2282"/>
      <c r="FD15" s="2282"/>
      <c r="FE15" s="2283"/>
      <c r="FF15" s="625"/>
      <c r="FG15" s="625"/>
      <c r="FH15" s="2224"/>
      <c r="FI15" s="2224"/>
      <c r="FJ15" s="2224"/>
    </row>
    <row r="16" spans="2:166" x14ac:dyDescent="0.15">
      <c r="B16" s="2378" t="s">
        <v>486</v>
      </c>
      <c r="C16" s="2381" t="s">
        <v>487</v>
      </c>
      <c r="D16" s="2382"/>
      <c r="E16" s="2382"/>
      <c r="F16" s="2382"/>
      <c r="G16" s="2382"/>
      <c r="H16" s="2383"/>
      <c r="I16" s="2381" t="s">
        <v>488</v>
      </c>
      <c r="J16" s="2383"/>
      <c r="K16" s="2381" t="s">
        <v>489</v>
      </c>
      <c r="L16" s="2384"/>
      <c r="M16" s="2384"/>
      <c r="N16" s="2384"/>
      <c r="O16" s="2384"/>
      <c r="P16" s="2385"/>
      <c r="Q16" s="636" t="s">
        <v>494</v>
      </c>
      <c r="R16" s="668"/>
      <c r="S16" s="668"/>
      <c r="T16" s="668"/>
      <c r="U16" s="669"/>
      <c r="V16" s="635" t="s">
        <v>495</v>
      </c>
      <c r="W16" s="668"/>
      <c r="X16" s="668"/>
      <c r="Y16" s="669"/>
      <c r="Z16" s="2274" t="s">
        <v>404</v>
      </c>
      <c r="AA16" s="2394"/>
      <c r="AB16" s="2274" t="s">
        <v>149</v>
      </c>
      <c r="AC16" s="2394"/>
      <c r="AD16" s="636" t="s">
        <v>496</v>
      </c>
      <c r="AE16" s="637"/>
      <c r="AF16" s="638"/>
      <c r="AG16" s="636" t="s">
        <v>497</v>
      </c>
      <c r="AH16" s="637"/>
      <c r="AI16" s="637"/>
      <c r="AJ16" s="637"/>
      <c r="AK16" s="638"/>
      <c r="AL16" s="636" t="s">
        <v>498</v>
      </c>
      <c r="AM16" s="637"/>
      <c r="AN16" s="637"/>
      <c r="AO16" s="638"/>
      <c r="AP16" s="636" t="s">
        <v>499</v>
      </c>
      <c r="AQ16" s="637"/>
      <c r="AR16" s="638"/>
      <c r="AS16" s="636" t="s">
        <v>500</v>
      </c>
      <c r="AT16" s="637"/>
      <c r="AU16" s="637"/>
      <c r="AV16" s="638"/>
      <c r="AW16" s="636" t="s">
        <v>501</v>
      </c>
      <c r="AX16" s="637"/>
      <c r="AY16" s="638"/>
      <c r="AZ16" s="636" t="s">
        <v>47</v>
      </c>
      <c r="BA16" s="637"/>
      <c r="BB16" s="637"/>
      <c r="BC16" s="638"/>
      <c r="BD16" s="636" t="s">
        <v>48</v>
      </c>
      <c r="BE16" s="638"/>
      <c r="BF16" s="636" t="s">
        <v>502</v>
      </c>
      <c r="BG16" s="637"/>
      <c r="BH16" s="637"/>
      <c r="BI16" s="637"/>
      <c r="BJ16" s="638"/>
      <c r="BK16" s="636" t="s">
        <v>503</v>
      </c>
      <c r="BL16" s="670"/>
      <c r="BM16" s="637"/>
      <c r="BN16" s="638"/>
      <c r="BO16" s="636"/>
      <c r="BP16" s="637"/>
      <c r="BQ16" s="638"/>
      <c r="BS16" s="2194" t="s">
        <v>396</v>
      </c>
      <c r="BT16" s="2194" t="s">
        <v>397</v>
      </c>
      <c r="BU16" s="2271" t="s">
        <v>398</v>
      </c>
      <c r="BV16" s="2206" t="s">
        <v>399</v>
      </c>
      <c r="BW16" s="2206" t="s">
        <v>400</v>
      </c>
      <c r="BX16" s="2206" t="s">
        <v>401</v>
      </c>
      <c r="BY16" s="2206" t="s">
        <v>402</v>
      </c>
      <c r="BZ16" s="2194" t="s">
        <v>403</v>
      </c>
      <c r="CA16" s="2194" t="s">
        <v>520</v>
      </c>
      <c r="CB16" s="2194" t="s">
        <v>404</v>
      </c>
      <c r="CC16" s="2194" t="s">
        <v>405</v>
      </c>
      <c r="CD16" s="2194" t="s">
        <v>406</v>
      </c>
      <c r="CE16" s="2194" t="s">
        <v>407</v>
      </c>
      <c r="CF16" s="2194" t="s">
        <v>408</v>
      </c>
      <c r="CG16" s="2194" t="s">
        <v>791</v>
      </c>
      <c r="CH16" s="2194" t="s">
        <v>32</v>
      </c>
      <c r="CI16" s="2194" t="s">
        <v>920</v>
      </c>
      <c r="CJ16" s="2194" t="s">
        <v>377</v>
      </c>
      <c r="CK16" s="2194" t="s">
        <v>409</v>
      </c>
      <c r="CL16" s="626"/>
      <c r="CM16" s="627"/>
      <c r="CN16" s="2258" t="s">
        <v>410</v>
      </c>
      <c r="CO16" s="628" t="s">
        <v>411</v>
      </c>
      <c r="CP16" s="628"/>
      <c r="CQ16" s="629" t="s">
        <v>412</v>
      </c>
      <c r="CR16" s="2254" t="s">
        <v>413</v>
      </c>
      <c r="CS16" s="2254" t="s">
        <v>414</v>
      </c>
      <c r="CT16" s="2254" t="s">
        <v>415</v>
      </c>
      <c r="CU16" s="2254" t="s">
        <v>416</v>
      </c>
      <c r="CV16" s="2261" t="s">
        <v>417</v>
      </c>
      <c r="CW16" s="632"/>
      <c r="CX16" s="630"/>
      <c r="CY16" s="631"/>
      <c r="CZ16" s="633"/>
      <c r="DA16" s="2264"/>
      <c r="DB16" s="2242" t="s">
        <v>404</v>
      </c>
      <c r="DC16" s="628" t="s">
        <v>418</v>
      </c>
      <c r="DD16" s="634"/>
      <c r="DE16" s="634"/>
      <c r="DF16" s="628" t="s">
        <v>419</v>
      </c>
      <c r="DG16" s="628" t="s">
        <v>420</v>
      </c>
      <c r="DH16" s="628" t="s">
        <v>421</v>
      </c>
      <c r="DI16" s="2254" t="s">
        <v>422</v>
      </c>
      <c r="DJ16" s="2205" t="s">
        <v>423</v>
      </c>
      <c r="DK16" s="2205" t="s">
        <v>424</v>
      </c>
      <c r="DL16" s="2205" t="s">
        <v>425</v>
      </c>
      <c r="DM16" s="2224" t="s">
        <v>921</v>
      </c>
      <c r="DN16" s="627"/>
      <c r="DO16" s="627"/>
      <c r="DP16" s="2247" t="s">
        <v>426</v>
      </c>
      <c r="DQ16" s="2247" t="s">
        <v>427</v>
      </c>
      <c r="DR16" s="629" t="s">
        <v>428</v>
      </c>
      <c r="DS16" s="2254" t="s">
        <v>413</v>
      </c>
      <c r="DT16" s="2254" t="s">
        <v>429</v>
      </c>
      <c r="DU16" s="2261" t="s">
        <v>430</v>
      </c>
      <c r="DV16" s="632"/>
      <c r="DW16" s="2242" t="s">
        <v>404</v>
      </c>
      <c r="DX16" s="628" t="s">
        <v>418</v>
      </c>
      <c r="DY16" s="634"/>
      <c r="DZ16" s="634"/>
      <c r="EA16" s="628" t="s">
        <v>419</v>
      </c>
      <c r="EB16" s="628" t="s">
        <v>420</v>
      </c>
      <c r="EC16" s="628" t="s">
        <v>421</v>
      </c>
      <c r="ED16" s="628" t="s">
        <v>431</v>
      </c>
      <c r="EE16" s="2205" t="s">
        <v>423</v>
      </c>
      <c r="EF16" s="2205" t="s">
        <v>432</v>
      </c>
      <c r="EG16" s="2205" t="s">
        <v>433</v>
      </c>
      <c r="EH16" s="2205" t="s">
        <v>434</v>
      </c>
      <c r="EI16" s="2276" t="s">
        <v>921</v>
      </c>
      <c r="EJ16" s="627"/>
      <c r="EK16" s="627"/>
      <c r="EL16" s="627"/>
      <c r="EM16" s="627"/>
      <c r="EN16" s="627"/>
      <c r="EO16" s="627"/>
      <c r="EP16" s="627"/>
      <c r="EQ16" s="635" t="s">
        <v>435</v>
      </c>
      <c r="ER16" s="2274" t="s">
        <v>404</v>
      </c>
      <c r="ES16" s="636" t="s">
        <v>436</v>
      </c>
      <c r="ET16" s="637"/>
      <c r="EU16" s="638"/>
      <c r="EV16" s="2194" t="s">
        <v>437</v>
      </c>
      <c r="EW16" s="636" t="s">
        <v>438</v>
      </c>
      <c r="EX16" s="637"/>
      <c r="EY16" s="637"/>
      <c r="EZ16" s="636" t="s">
        <v>439</v>
      </c>
      <c r="FA16" s="639" t="s">
        <v>440</v>
      </c>
      <c r="FB16" s="636" t="s">
        <v>441</v>
      </c>
      <c r="FC16" s="2198" t="s">
        <v>442</v>
      </c>
      <c r="FD16" s="640" t="s">
        <v>443</v>
      </c>
      <c r="FE16" s="2199" t="s">
        <v>921</v>
      </c>
      <c r="FF16" s="627"/>
      <c r="FG16" s="627"/>
      <c r="FH16" s="2200" t="s">
        <v>444</v>
      </c>
      <c r="FI16" s="2197" t="s">
        <v>404</v>
      </c>
      <c r="FJ16" s="2197" t="s">
        <v>934</v>
      </c>
    </row>
    <row r="17" spans="2:166" x14ac:dyDescent="0.15">
      <c r="B17" s="2379"/>
      <c r="C17" s="2202"/>
      <c r="D17" s="2376"/>
      <c r="E17" s="2376"/>
      <c r="F17" s="2376"/>
      <c r="G17" s="2376"/>
      <c r="H17" s="2377"/>
      <c r="I17" s="2202"/>
      <c r="J17" s="2377"/>
      <c r="K17" s="2203"/>
      <c r="L17" s="2204"/>
      <c r="M17" s="2204"/>
      <c r="N17" s="2204"/>
      <c r="O17" s="2204"/>
      <c r="P17" s="2212"/>
      <c r="Q17" s="2202" t="s">
        <v>504</v>
      </c>
      <c r="R17" s="2376"/>
      <c r="S17" s="2376"/>
      <c r="T17" s="2376"/>
      <c r="U17" s="2377"/>
      <c r="V17" s="2202" t="s">
        <v>453</v>
      </c>
      <c r="W17" s="2204"/>
      <c r="X17" s="2204"/>
      <c r="Y17" s="2212"/>
      <c r="Z17" s="2275"/>
      <c r="AA17" s="2395"/>
      <c r="AB17" s="2275"/>
      <c r="AC17" s="2395"/>
      <c r="AD17" s="2202" t="s">
        <v>505</v>
      </c>
      <c r="AE17" s="2376"/>
      <c r="AF17" s="2377"/>
      <c r="AG17" s="2202" t="s">
        <v>447</v>
      </c>
      <c r="AH17" s="2204"/>
      <c r="AI17" s="2204"/>
      <c r="AJ17" s="2204"/>
      <c r="AK17" s="2212"/>
      <c r="AL17" s="2202" t="s">
        <v>448</v>
      </c>
      <c r="AM17" s="2204"/>
      <c r="AN17" s="2204"/>
      <c r="AO17" s="2212"/>
      <c r="AP17" s="2202" t="s">
        <v>506</v>
      </c>
      <c r="AQ17" s="2204"/>
      <c r="AR17" s="2212"/>
      <c r="AS17" s="2202" t="s">
        <v>449</v>
      </c>
      <c r="AT17" s="2204"/>
      <c r="AU17" s="2204"/>
      <c r="AV17" s="2212"/>
      <c r="AW17" s="2202" t="s">
        <v>507</v>
      </c>
      <c r="AX17" s="2204"/>
      <c r="AY17" s="2204"/>
      <c r="AZ17" s="2204"/>
      <c r="BA17" s="2204"/>
      <c r="BB17" s="2204"/>
      <c r="BC17" s="2204"/>
      <c r="BD17" s="2204"/>
      <c r="BE17" s="2212"/>
      <c r="BF17" s="2201" t="s">
        <v>450</v>
      </c>
      <c r="BG17" s="2397"/>
      <c r="BH17" s="2397"/>
      <c r="BI17" s="2397"/>
      <c r="BJ17" s="2398"/>
      <c r="BK17" s="2202" t="s">
        <v>452</v>
      </c>
      <c r="BL17" s="2204"/>
      <c r="BM17" s="2204"/>
      <c r="BN17" s="2212"/>
      <c r="BO17" s="2203" t="s">
        <v>508</v>
      </c>
      <c r="BP17" s="2204"/>
      <c r="BQ17" s="2212"/>
      <c r="BS17" s="2195"/>
      <c r="BT17" s="2195"/>
      <c r="BU17" s="2272"/>
      <c r="BV17" s="2207"/>
      <c r="BW17" s="2207"/>
      <c r="BX17" s="2207"/>
      <c r="BY17" s="2207"/>
      <c r="BZ17" s="2195"/>
      <c r="CA17" s="2195"/>
      <c r="CB17" s="2195"/>
      <c r="CC17" s="2195"/>
      <c r="CD17" s="2195"/>
      <c r="CE17" s="2195"/>
      <c r="CF17" s="2195"/>
      <c r="CG17" s="2195"/>
      <c r="CH17" s="2195"/>
      <c r="CI17" s="2195"/>
      <c r="CJ17" s="2195"/>
      <c r="CK17" s="2195"/>
      <c r="CL17" s="626"/>
      <c r="CM17" s="627"/>
      <c r="CN17" s="2259"/>
      <c r="CO17" s="2255" t="s">
        <v>445</v>
      </c>
      <c r="CP17" s="2255" t="s">
        <v>446</v>
      </c>
      <c r="CQ17" s="2249" t="s">
        <v>188</v>
      </c>
      <c r="CR17" s="2255"/>
      <c r="CS17" s="2255"/>
      <c r="CT17" s="2255"/>
      <c r="CU17" s="2255"/>
      <c r="CV17" s="2262"/>
      <c r="CW17" s="643"/>
      <c r="CX17" s="642"/>
      <c r="CY17" s="644"/>
      <c r="CZ17" s="645"/>
      <c r="DA17" s="2251"/>
      <c r="DB17" s="2243"/>
      <c r="DC17" s="2249" t="s">
        <v>447</v>
      </c>
      <c r="DD17" s="2250"/>
      <c r="DE17" s="2250"/>
      <c r="DF17" s="2249" t="s">
        <v>448</v>
      </c>
      <c r="DG17" s="2249" t="s">
        <v>449</v>
      </c>
      <c r="DH17" s="2225" t="s">
        <v>450</v>
      </c>
      <c r="DI17" s="2255"/>
      <c r="DJ17" s="2205"/>
      <c r="DK17" s="2205"/>
      <c r="DL17" s="2205"/>
      <c r="DM17" s="2224"/>
      <c r="DN17" s="627"/>
      <c r="DO17" s="627"/>
      <c r="DP17" s="2248"/>
      <c r="DQ17" s="2248"/>
      <c r="DR17" s="2249" t="s">
        <v>451</v>
      </c>
      <c r="DS17" s="2255"/>
      <c r="DT17" s="2255"/>
      <c r="DU17" s="2262"/>
      <c r="DV17" s="643"/>
      <c r="DW17" s="2243"/>
      <c r="DX17" s="2249" t="s">
        <v>447</v>
      </c>
      <c r="DY17" s="2250"/>
      <c r="DZ17" s="2250"/>
      <c r="EA17" s="2252" t="s">
        <v>448</v>
      </c>
      <c r="EB17" s="2249" t="s">
        <v>449</v>
      </c>
      <c r="EC17" s="2225" t="s">
        <v>450</v>
      </c>
      <c r="ED17" s="2249" t="s">
        <v>452</v>
      </c>
      <c r="EE17" s="2205"/>
      <c r="EF17" s="2205"/>
      <c r="EG17" s="2205"/>
      <c r="EH17" s="2205"/>
      <c r="EI17" s="2277"/>
      <c r="EJ17" s="627"/>
      <c r="EK17" s="627"/>
      <c r="EL17" s="627"/>
      <c r="EM17" s="627"/>
      <c r="EN17" s="627"/>
      <c r="EO17" s="627"/>
      <c r="EP17" s="627"/>
      <c r="EQ17" s="2202" t="s">
        <v>453</v>
      </c>
      <c r="ER17" s="2275"/>
      <c r="ES17" s="2203" t="s">
        <v>454</v>
      </c>
      <c r="ET17" s="2204"/>
      <c r="EU17" s="2212"/>
      <c r="EV17" s="2195"/>
      <c r="EW17" s="2202" t="s">
        <v>447</v>
      </c>
      <c r="EX17" s="2204"/>
      <c r="EY17" s="2204"/>
      <c r="EZ17" s="2202" t="s">
        <v>448</v>
      </c>
      <c r="FA17" s="2226" t="s">
        <v>449</v>
      </c>
      <c r="FB17" s="2201" t="s">
        <v>450</v>
      </c>
      <c r="FC17" s="2198"/>
      <c r="FD17" s="2228" t="s">
        <v>452</v>
      </c>
      <c r="FE17" s="2199"/>
      <c r="FF17" s="627"/>
      <c r="FG17" s="627"/>
      <c r="FH17" s="2200"/>
      <c r="FI17" s="2197"/>
      <c r="FJ17" s="2197"/>
    </row>
    <row r="18" spans="2:166" ht="31.5" x14ac:dyDescent="0.15">
      <c r="B18" s="2380"/>
      <c r="C18" s="2202"/>
      <c r="D18" s="2376"/>
      <c r="E18" s="2376"/>
      <c r="F18" s="2376"/>
      <c r="G18" s="2376"/>
      <c r="H18" s="2377"/>
      <c r="I18" s="2202"/>
      <c r="J18" s="2377"/>
      <c r="K18" s="2203"/>
      <c r="L18" s="2204"/>
      <c r="M18" s="2204"/>
      <c r="N18" s="2204"/>
      <c r="O18" s="2204"/>
      <c r="P18" s="2212"/>
      <c r="Q18" s="2202"/>
      <c r="R18" s="2376"/>
      <c r="S18" s="2376"/>
      <c r="T18" s="2376"/>
      <c r="U18" s="2377"/>
      <c r="V18" s="2203"/>
      <c r="W18" s="2204"/>
      <c r="X18" s="2204"/>
      <c r="Y18" s="2212"/>
      <c r="Z18" s="2275"/>
      <c r="AA18" s="2395"/>
      <c r="AB18" s="2275"/>
      <c r="AC18" s="2395"/>
      <c r="AD18" s="2202"/>
      <c r="AE18" s="2376"/>
      <c r="AF18" s="2377"/>
      <c r="AG18" s="2203"/>
      <c r="AH18" s="2204"/>
      <c r="AI18" s="2204"/>
      <c r="AJ18" s="2204"/>
      <c r="AK18" s="2212"/>
      <c r="AL18" s="2203"/>
      <c r="AM18" s="2204"/>
      <c r="AN18" s="2204"/>
      <c r="AO18" s="2212"/>
      <c r="AP18" s="2203"/>
      <c r="AQ18" s="2204"/>
      <c r="AR18" s="2212"/>
      <c r="AS18" s="2203"/>
      <c r="AT18" s="2204"/>
      <c r="AU18" s="2204"/>
      <c r="AV18" s="2212"/>
      <c r="AW18" s="2203"/>
      <c r="AX18" s="2204"/>
      <c r="AY18" s="2204"/>
      <c r="AZ18" s="2204"/>
      <c r="BA18" s="2204"/>
      <c r="BB18" s="2204"/>
      <c r="BC18" s="2204"/>
      <c r="BD18" s="2204"/>
      <c r="BE18" s="2212"/>
      <c r="BF18" s="2201"/>
      <c r="BG18" s="2397"/>
      <c r="BH18" s="2397"/>
      <c r="BI18" s="2397"/>
      <c r="BJ18" s="2398"/>
      <c r="BK18" s="2203"/>
      <c r="BL18" s="2204"/>
      <c r="BM18" s="2204"/>
      <c r="BN18" s="2212"/>
      <c r="BO18" s="2203"/>
      <c r="BP18" s="2204"/>
      <c r="BQ18" s="2212"/>
      <c r="BS18" s="2196"/>
      <c r="BT18" s="2196"/>
      <c r="BU18" s="2273"/>
      <c r="BV18" s="2208"/>
      <c r="BW18" s="2208"/>
      <c r="BX18" s="2208"/>
      <c r="BY18" s="2208"/>
      <c r="BZ18" s="2196"/>
      <c r="CA18" s="2196"/>
      <c r="CB18" s="2196"/>
      <c r="CC18" s="2196"/>
      <c r="CD18" s="2196"/>
      <c r="CE18" s="2196"/>
      <c r="CF18" s="2196"/>
      <c r="CG18" s="2196"/>
      <c r="CH18" s="2196"/>
      <c r="CI18" s="2196"/>
      <c r="CJ18" s="2196"/>
      <c r="CK18" s="2196"/>
      <c r="CL18" s="626"/>
      <c r="CM18" s="627"/>
      <c r="CN18" s="2259"/>
      <c r="CO18" s="2260"/>
      <c r="CP18" s="2260"/>
      <c r="CQ18" s="2251"/>
      <c r="CR18" s="2255"/>
      <c r="CS18" s="2255"/>
      <c r="CT18" s="2255"/>
      <c r="CU18" s="2256"/>
      <c r="CV18" s="2263"/>
      <c r="CW18" s="643" t="s">
        <v>455</v>
      </c>
      <c r="CX18" s="642" t="s">
        <v>456</v>
      </c>
      <c r="CY18" s="644" t="s">
        <v>457</v>
      </c>
      <c r="CZ18" s="646" t="s">
        <v>458</v>
      </c>
      <c r="DA18" s="647" t="s">
        <v>459</v>
      </c>
      <c r="DB18" s="2243"/>
      <c r="DC18" s="2251"/>
      <c r="DD18" s="2250"/>
      <c r="DE18" s="2250"/>
      <c r="DF18" s="2251"/>
      <c r="DG18" s="2251"/>
      <c r="DH18" s="2225"/>
      <c r="DI18" s="2256"/>
      <c r="DJ18" s="2205"/>
      <c r="DK18" s="2205"/>
      <c r="DL18" s="2205"/>
      <c r="DM18" s="2224"/>
      <c r="DN18" s="627"/>
      <c r="DO18" s="627"/>
      <c r="DP18" s="2248"/>
      <c r="DQ18" s="2248"/>
      <c r="DR18" s="2251"/>
      <c r="DS18" s="2255"/>
      <c r="DT18" s="2255"/>
      <c r="DU18" s="2262"/>
      <c r="DV18" s="643" t="s">
        <v>416</v>
      </c>
      <c r="DW18" s="2243"/>
      <c r="DX18" s="2251"/>
      <c r="DY18" s="2250"/>
      <c r="DZ18" s="2250"/>
      <c r="EA18" s="2253"/>
      <c r="EB18" s="2251"/>
      <c r="EC18" s="2225"/>
      <c r="ED18" s="2251"/>
      <c r="EE18" s="2205"/>
      <c r="EF18" s="2205"/>
      <c r="EG18" s="2205"/>
      <c r="EH18" s="2205"/>
      <c r="EI18" s="2277"/>
      <c r="EJ18" s="627"/>
      <c r="EK18" s="627"/>
      <c r="EL18" s="627"/>
      <c r="EM18" s="627"/>
      <c r="EN18" s="627"/>
      <c r="EO18" s="627"/>
      <c r="EP18" s="627"/>
      <c r="EQ18" s="2203"/>
      <c r="ER18" s="2275"/>
      <c r="ES18" s="2203"/>
      <c r="ET18" s="2204"/>
      <c r="EU18" s="2212"/>
      <c r="EV18" s="2195"/>
      <c r="EW18" s="2203"/>
      <c r="EX18" s="2204"/>
      <c r="EY18" s="2204"/>
      <c r="EZ18" s="2203"/>
      <c r="FA18" s="2227"/>
      <c r="FB18" s="2201"/>
      <c r="FC18" s="2198"/>
      <c r="FD18" s="2229"/>
      <c r="FE18" s="2199"/>
      <c r="FF18" s="627"/>
      <c r="FG18" s="627"/>
      <c r="FH18" s="2200"/>
      <c r="FI18" s="2197"/>
      <c r="FJ18" s="2197"/>
    </row>
    <row r="19" spans="2:166" ht="14.25" x14ac:dyDescent="0.15">
      <c r="B19" s="671">
        <v>1</v>
      </c>
      <c r="C19" s="2365">
        <f>IF(CC19="","",IF(CD19="中古",CC19&amp;"　("&amp;CD19&amp;")",CC19))</f>
        <v>0</v>
      </c>
      <c r="D19" s="2366"/>
      <c r="E19" s="2366"/>
      <c r="F19" s="2366"/>
      <c r="G19" s="2366"/>
      <c r="H19" s="2367"/>
      <c r="I19" s="2370" t="str">
        <f>IF(CE19="","",CE19&amp;CF19)</f>
        <v>0</v>
      </c>
      <c r="J19" s="2371"/>
      <c r="K19" s="2372">
        <f>IF(CG19="","",CG19)</f>
        <v>0</v>
      </c>
      <c r="L19" s="2373"/>
      <c r="M19" s="2399">
        <f>IF(CH19="","",CH19)</f>
        <v>0</v>
      </c>
      <c r="N19" s="2399"/>
      <c r="O19" s="2400">
        <f>IF(CI19="","",CI19)</f>
        <v>0</v>
      </c>
      <c r="P19" s="2401"/>
      <c r="Q19" s="2386">
        <f>IF(CJ19="","",CJ19)</f>
        <v>0</v>
      </c>
      <c r="R19" s="2386"/>
      <c r="S19" s="2386"/>
      <c r="T19" s="2386"/>
      <c r="U19" s="2386"/>
      <c r="V19" s="2214" t="str">
        <f t="shared" ref="V19:V48" si="0">IF(Q19="","",IF(Q19&lt;100000,"償却不可",IF(Q19&gt;199999,IF(CN19&lt;2007,IF(CY19&lt;=0,CQ19,CX19),IF(AND(CN19=2007,O19&lt;4),IF(CY19&lt;=0,CQ19,CX19),DR19)),IF(CB19="減価償却",IF(CN19&lt;2007,IF(CY19&lt;=0,CQ19,CX19),IF(AND(CN19=2007,O19&lt;4),IF(CY19&lt;=0,CQ19,CX19),DR19)),EQ19))))</f>
        <v>償却不可</v>
      </c>
      <c r="W19" s="2215"/>
      <c r="X19" s="2215"/>
      <c r="Y19" s="2216"/>
      <c r="Z19" s="2396" t="str">
        <f t="shared" ref="Z19:Z48" si="1">IF(Q19="","",IF(Q19&lt;100000,"償却不可",IF(Q19&gt;199999,IF(CN19&lt;2007,DB19,IF(AND(CN19=2007,O19&lt;4),DB19,DW19)),IF(CB19="減価償却",IF(CN19&lt;2007,DB19,IF(AND(CN19=2007,O19&lt;4),DB19,DW19)),ER19))))</f>
        <v>償却不可</v>
      </c>
      <c r="AA19" s="2288"/>
      <c r="AB19" s="2289" t="e">
        <f t="shared" ref="AB19:AB48" si="2">IF(AD19="1/3","-",IF(AD19="-","-",IF(CA19="",IF(BZ19="","",BZ19),CA19)))</f>
        <v>#N/A</v>
      </c>
      <c r="AC19" s="2290"/>
      <c r="AD19" s="2304" t="e">
        <f>IF(CJ19="","",IF($FI19="一括償却",$ES19,IF(AND($FH19="新定額",$FI19="減価償却",$FJ19="新償却率"),$DQ19,IF(AND($FH19="新定額",$FI19="減価償却",$FJ19="旧償却率"),$DP19,IF(AND($FH19="旧定額",$FI19="減価償却",$CY19&gt;0),"-",IF(AND($FH19="旧定額",$FI19="減価償却",$FJ19="新償却率"),$CP19,$CO19))))))</f>
        <v>#N/A</v>
      </c>
      <c r="AE19" s="2305" t="e">
        <f t="shared" ref="AE19:AF34" si="3">IF($FI19="一括償却",$ES19,IF(AND($FH19="新定額",$FI19="減価償却",$FJ19="新償却率"),$DQ19,IF(AND($FH19="新定額",$FI19="減価償却",$FJ19="旧償却率"),$DP19,IF(AND($FH19="旧定額",$FI19="減価償却",$FJ19="新償却率"),$CP19,$CO19))))</f>
        <v>#N/A</v>
      </c>
      <c r="AF19" s="2306" t="e">
        <f t="shared" si="3"/>
        <v>#N/A</v>
      </c>
      <c r="AG19" s="2299" t="str">
        <f t="shared" ref="AG19:AG48" si="4">IF(BS19="",IF(Q19="","",IF(Q19&lt;100000,"-",IF(Q19&gt;199999,IF(CN19&lt;2007,DC19,IF(AND(CN19=2007,O19&lt;4),DC19,DX19)),IF(CB19="減価償却",IF(CN19&lt;2007,DC19,IF(AND(CN19=2007,O19&lt;4),DC19,DX19)),IF(AND(Q19&gt;99999,Q19&lt;200000),EW19,IF(M19="","",12)))))),IF(AND($Q19&gt;99999,$Q19&lt;200000,OR($CB19="一括償却",$CB19="")),EW19,BS19))</f>
        <v>-</v>
      </c>
      <c r="AH19" s="2300"/>
      <c r="AI19" s="672" t="s">
        <v>509</v>
      </c>
      <c r="AJ19" s="2287" t="str">
        <f t="shared" ref="AJ19:AJ48" si="5">IF(Q19="","",IF(Q19&lt;100000,"-",IF(Q19&gt;199999,IF(CN19&lt;2007,DE19,IF(AND(CN19=2007,O19&lt;4),DE19,DZ19)),IF(CB19="減価償却",IF(CN19&lt;2007,DE19,IF(AND(CN19=2007,O19&lt;4),DE19,DZ19)),EY19))))</f>
        <v>-</v>
      </c>
      <c r="AK19" s="2288"/>
      <c r="AL19" s="2214" t="str">
        <f t="shared" ref="AL19:AL48" si="6">IF(BS19="",IF($Q19="","",IF($Q19&lt;100000,"償却不可",IF($Q19&gt;199999,IF($CN19&lt;2007,$DF19,IF(AND($CN19=2007,$O19&lt;4),$DF19,$EA19)),IF($CB19="減価償却",IF($CN19&lt;2007,$DF19,IF(AND($CN19=2007,$O19&lt;4),$DF19,$EA19)),$EZ19)))),IF($BV19="償却終了","償却終了",IF(AND($Q19&gt;99999,$Q19&lt;200000,OR($CB19="一括償却",$CB19="")),EZ19,$BV19-$BU19)))</f>
        <v>償却不可</v>
      </c>
      <c r="AM19" s="2215"/>
      <c r="AN19" s="2215"/>
      <c r="AO19" s="2216"/>
      <c r="AP19" s="2296"/>
      <c r="AQ19" s="2297"/>
      <c r="AR19" s="2298"/>
      <c r="AS19" s="2214" t="str">
        <f t="shared" ref="AS19:AS48" si="7">IF(BS19="",IF($Q19="","",IF($Q19&lt;100000,"償却不可",IF($Q19&gt;199999,IF($CN19&lt;2007,$DG19,IF(AND($CN19=2007,$O19&lt;4),$DG19,$EB19)),IF($CB19="減価償却",IF($CN19&lt;2007,$DG19,IF(AND($CN19=2007,$O19&lt;4),$DG19,$EB19)),$FA19)))),IF($BV19="償却終了","償却終了",IF(AND($Q19&gt;99999,$Q19&lt;200000,OR($CB19="一括償却",$CB19="")),FA19,BW19-BU19)))</f>
        <v>償却不可</v>
      </c>
      <c r="AT19" s="2215"/>
      <c r="AU19" s="2215"/>
      <c r="AV19" s="2216"/>
      <c r="AW19" s="2220">
        <f>IF(CK19="","",CK19/100)</f>
        <v>1</v>
      </c>
      <c r="AX19" s="2221"/>
      <c r="AY19" s="2221"/>
      <c r="AZ19" s="2221"/>
      <c r="BA19" s="2221"/>
      <c r="BB19" s="2221"/>
      <c r="BC19" s="2221"/>
      <c r="BD19" s="2221"/>
      <c r="BE19" s="2222"/>
      <c r="BF19" s="2214" t="str">
        <f t="shared" ref="BF19:BF48" si="8">IF(BS19="",IF($Q19="","",IF($Q19&lt;100000,"償却不可",IF($Q19&gt;199999,IF($CN19&lt;2007,$DH19,IF(AND($CN19=2007,$O19&lt;4),$DH19,$EC19)),IF($CB19="減価償却",IF($CN19&lt;2007,$DH19,IF(AND($CN19=2007,$O19&lt;4),$DH19,$EC19)),$FB19)))),IF($BV19="償却終了","償却終了",IF(AND($Q19&gt;99999,$Q19&lt;200000,OR($CB19="一括償却",$CB19="")),FB19,BX19-(AW19*BU19))))</f>
        <v>償却不可</v>
      </c>
      <c r="BG19" s="2215"/>
      <c r="BH19" s="2215"/>
      <c r="BI19" s="2215"/>
      <c r="BJ19" s="2216"/>
      <c r="BK19" s="2214" t="str">
        <f t="shared" ref="BK19:BK48" si="9">IF(BS19="",IF($Q19="","",IF($Q19&lt;100000,"償却不可",IF($Q19&gt;199999,IF($CN19&lt;2007,$DI19,IF(AND($CN19=2007,$O19&lt;4),$DI19,$ED19)),IF($CB19="減価償却",IF($CN19&lt;2007,$DI19,IF(AND($CN19=2007,$O19&lt;4),$DI19,$ED19)),$FD19)))),IF(AND($Q19&gt;99999,$Q19&lt;200000,OR($CB19="一括償却",$CB19="")),FD19,BY19+BU19))</f>
        <v>償却不可</v>
      </c>
      <c r="BL19" s="2215"/>
      <c r="BM19" s="2215"/>
      <c r="BN19" s="2216"/>
      <c r="BO19" s="2217" t="str">
        <f t="shared" ref="BO19:BO48" si="10">IF(BS19="",IF($Q19="","",IF($Q19&lt;100000,"償却不可",IF($Q19&gt;199999,IF($CN19&lt;2007,$DM19,IF(AND($CN19=2007,$O19&lt;4),$DM19,$EI19)),IF($CB19="減価償却",IF($CN19&lt;2007,$DM19,IF(AND($CN19=2007,$O19&lt;4),$DM19,$EI19)),$FE19)))),BS19&amp;"月"&amp;"処分")</f>
        <v>償却不可</v>
      </c>
      <c r="BP19" s="2218"/>
      <c r="BQ19" s="2219"/>
      <c r="BR19" s="687" t="str">
        <f>IF(BO19="償却不可",""," "&amp;BO19)</f>
        <v/>
      </c>
      <c r="BS19" s="616" t="str">
        <f>IF('償却資産明細書(入力)'!Y6="","",'償却資産明細書(入力)'!Y6)</f>
        <v/>
      </c>
      <c r="BT19" s="616" t="str">
        <f>IF(BS19="","",12-BS19)</f>
        <v/>
      </c>
      <c r="BU19" t="e">
        <f>IF(BV19="償却終了",0,ROUNDDOWN(BV19*BT19/12,0))</f>
        <v>#VALUE!</v>
      </c>
      <c r="BV19" t="str">
        <f t="shared" ref="BV19:BV41" si="11">IF($Q19="","",IF($Q19&lt;100000,"償却不可",IF($Q19&gt;199999,IF($CN19&lt;2007,$DF19,IF(AND($CN19=2007,$O19&lt;4),$DF19,$EA19)),IF($CB19="減価償却",IF($CN19&lt;2007,$DF19,IF(AND($CN19=2007,$O19&lt;4),$DF19,$EA19)),$EZ19))))</f>
        <v>償却不可</v>
      </c>
      <c r="BW19" t="str">
        <f t="shared" ref="BW19:BW41" si="12">IF($Q19="","",IF($Q19&lt;100000,"償却不可",IF($Q19&gt;199999,IF($CN19&lt;2007,$DG19,IF(AND($CN19=2007,$O19&lt;4),$DG19,$EB19)),IF($CB19="減価償却",IF($CN19&lt;2007,$DG19,IF(AND($CN19=2007,$O19&lt;4),$DG19,$EB19)),$FA19))))</f>
        <v>償却不可</v>
      </c>
      <c r="BX19" t="str">
        <f t="shared" ref="BX19:BX41" si="13">IF($Q19="","",IF($Q19&lt;100000,"償却不可",IF($Q19&gt;199999,IF($CN19&lt;2007,$DH19,IF(AND($CN19=2007,$O19&lt;4),$DH19,$EC19)),IF($CB19="減価償却",IF($CN19&lt;2007,$DH19,IF(AND($CN19=2007,$O19&lt;4),$DH19,$EC19)),$FB19))))</f>
        <v>償却不可</v>
      </c>
      <c r="BY19" t="str">
        <f t="shared" ref="BY19:BY41" si="14">IF($Q19="","",IF($Q19&lt;100000,"償却不可",IF($Q19&gt;199999,IF($CN19&lt;2007,$DI19,IF(AND($CN19=2007,$O19&lt;4),$DI19,$ED19)),IF($CB19="減価償却",IF($CN19&lt;2007,$DI19,IF(AND($CN19=2007,$O19&lt;4),$DI19,$ED19)),$FD19))))</f>
        <v>償却不可</v>
      </c>
      <c r="BZ19" s="676">
        <f>'償却資産明細書(入力)'!J6</f>
        <v>0</v>
      </c>
      <c r="CA19" s="676">
        <f>'償却資産明細書(入力)'!K6</f>
        <v>0</v>
      </c>
      <c r="CB19" s="679" t="str">
        <f>IF('償却資産明細書(入力)'!AA6="一括償却資産","一括償却資産","減価償却")</f>
        <v>減価償却</v>
      </c>
      <c r="CC19" s="680">
        <f>'償却資産明細書(入力)'!B6</f>
        <v>0</v>
      </c>
      <c r="CD19" s="677"/>
      <c r="CE19" s="677">
        <f>'償却資産明細書(入力)'!C6</f>
        <v>0</v>
      </c>
      <c r="CF19" s="677"/>
      <c r="CG19" s="677">
        <f>'償却資産明細書(入力)'!D6</f>
        <v>0</v>
      </c>
      <c r="CH19" s="677">
        <f>'償却資産明細書(入力)'!E6</f>
        <v>0</v>
      </c>
      <c r="CI19" s="677">
        <f>'償却資産明細書(入力)'!F6</f>
        <v>0</v>
      </c>
      <c r="CJ19" s="679">
        <f>'償却資産明細書(入力)'!G6</f>
        <v>0</v>
      </c>
      <c r="CK19" s="678">
        <f>IF('償却資産明細書(入力)'!U6="",100,'償却資産明細書(入力)'!U6*100)</f>
        <v>100</v>
      </c>
      <c r="CN19" t="e">
        <f>IF('償却資産明細書(入力)'!D6="昭和",VLOOKUP('償却資産明細書(入力)'!E6,$AK$62:$AP$125,4,0),IF('償却資産明細書(入力)'!D6="平成",VLOOKUP('償却資産明細書(入力)'!E6,$AR$62:$AW$125,4,0),VLOOKUP('償却資産明細書(入力)'!E6,$AY$62:$BD$125,4,0)))</f>
        <v>#N/A</v>
      </c>
      <c r="CO19">
        <f>VLOOKUP('償却資産明細書(入力)'!J6,$K$62:$R$112,5,0)</f>
        <v>0</v>
      </c>
      <c r="CP19">
        <f>VLOOKUP('償却資産明細書(入力)'!K6,$K$62:$R$112,5,0)</f>
        <v>0</v>
      </c>
      <c r="CQ19" t="e">
        <f>IF($CN19&lt;2007,ROUNDUP('償却資産明細書(入力)'!G6*$X$62,0),IF(AND($CN19=2007,'償却資産明細書(入力)'!F6&lt;4),ROUNDUP('償却資産明細書(入力)'!G6*$X$62,0),'償却資産明細書(入力)'!G6))</f>
        <v>#N/A</v>
      </c>
      <c r="CR19" t="e">
        <f>IF($BG$62&gt;2008,2008-$CN19+1,$BG$62-$CN19+1)</f>
        <v>#N/A</v>
      </c>
      <c r="CS19" t="e">
        <f>$BG$62-($CN19-1)-$CR19</f>
        <v>#N/A</v>
      </c>
      <c r="CT19" t="e">
        <f>IF($CR19+$CS19=1,$DJ19,IF($CN19&lt;2009,$DJ19+($DK19*($CR19-1))+($DL19*$CS19),$DJ19+($DK19*$CR19)+($DL19*($CS19-1))))</f>
        <v>#N/A</v>
      </c>
      <c r="CU19" t="e">
        <f>IF($BG$62&lt;2009,$CT19-$DK19,$CT19-$DL19)</f>
        <v>#N/A</v>
      </c>
      <c r="CV19" t="e">
        <f>CN19+IF(CN19&gt;2008,ROUNDUP((CW19-DJ19)/DL19,0),IF(2008-CN19&lt;ROUNDUP((CW19-DJ19)/DK19,0),(2008-CN19)+ROUNDUP((CW19-DJ19-(DK19*(2008-CN19)))/DL19,0),ROUNDUP((CW19-DJ19)/DK19,0)))</f>
        <v>#N/A</v>
      </c>
      <c r="CW19" s="693">
        <f>ROUNDUP('償却資産明細書(入力)'!G6*95%,0)</f>
        <v>0</v>
      </c>
      <c r="CX19" s="616">
        <f>'償却資産明細書(入力)'!G6-新償却資産計算!CW19</f>
        <v>0</v>
      </c>
      <c r="CY19" t="e">
        <f>IF($CV19&lt;2008,$BG$62-$CV19-(2007-$CV19),$BG$62-$CV19)</f>
        <v>#N/A</v>
      </c>
      <c r="CZ19" s="695" t="e">
        <f t="shared" ref="CZ19:CZ41" si="15">IF($CY19=0,0,IF($CY19&gt;5,"償却終了",IF($CY19&gt;4,CX19-1,$DA19*$CY19)))</f>
        <v>#N/A</v>
      </c>
      <c r="DA19">
        <f>ROUNDUP(($CX19-1)/5,0)</f>
        <v>-1</v>
      </c>
      <c r="DB19" t="e">
        <f>IF($CY19&lt;=0,"旧定額","-")</f>
        <v>#N/A</v>
      </c>
      <c r="DC19" t="e">
        <f>IF($CN19&lt;$BG$62,12,IF($CN19=$BG$62,VLOOKUP('償却資産明細書(入力)'!F6,$AB$62:$AE$74,3,0),"-"))</f>
        <v>#N/A</v>
      </c>
      <c r="DD19" s="648" t="s">
        <v>461</v>
      </c>
      <c r="DE19">
        <v>12</v>
      </c>
      <c r="DF19" s="694" t="e">
        <f t="shared" ref="DF19:DF41" si="16">IF($CY19&gt;5,"償却終了",IF($CY19&gt;4,CX19-DA19*4-1,IF($CY19&gt;0,$DA19,IF($CR19+CS19=1,$DJ19,IF($CR19+CS19&lt;1,0,IF($BG$62&lt;2009,IF(AND(CW19&lt;CT19,CW19&gt;CU19),CW19-CU19,IF(CU19&gt;CW19,0,$DK19)),IF(AND(CW19&lt;CT19,CW19&gt;CU19),CW19-CU19,IF(CU19&gt;CW19,0,$DL19))))))))</f>
        <v>#N/A</v>
      </c>
      <c r="DG19" t="e">
        <f>DF19</f>
        <v>#N/A</v>
      </c>
      <c r="DH19" t="e">
        <f t="shared" ref="DH19:DH41" si="17">IF($CY19&gt;5,"償却終了",ROUNDUP($DG19*AW19,0))</f>
        <v>#N/A</v>
      </c>
      <c r="DI19" t="e">
        <f>IF($CY19&gt;4,1,IF($CY19&gt;0,'償却資産明細書(入力)'!G6-($CW19+$CZ19),IF(CT19&lt;0,"取得前",IF($CW19&gt;$CT19,'償却資産明細書(入力)'!G6-$CT19,'償却資産明細書(入力)'!G6-$CW19))))</f>
        <v>#N/A</v>
      </c>
      <c r="DJ19" t="e">
        <f>IF($CN19&lt;2009,ROUNDUP($CQ19*$CO19*((13-$CI19)/12),0),ROUNDUP($CQ19*$CP19*((13-$CI19)/12),0))</f>
        <v>#N/A</v>
      </c>
      <c r="DK19" t="e">
        <f>ROUNDUP($CQ19*$CO19,0)</f>
        <v>#N/A</v>
      </c>
      <c r="DL19" t="e">
        <f>ROUNDUP($CQ19*$CP19,0)</f>
        <v>#N/A</v>
      </c>
      <c r="DM19" t="e">
        <f>IF($CY19&lt;=0,"",IF($CY19&gt;4,"償却終了","均等償却"))</f>
        <v>#N/A</v>
      </c>
      <c r="DP19">
        <f>VLOOKUP('償却資産明細書(入力)'!J6,$K$62:$R$112,7,0)</f>
        <v>0</v>
      </c>
      <c r="DQ19">
        <f>VLOOKUP('償却資産明細書(入力)'!K6,$K$62:$R$112,7,0)</f>
        <v>0</v>
      </c>
      <c r="DR19" s="616">
        <f>'償却資産明細書(入力)'!G6</f>
        <v>0</v>
      </c>
      <c r="DS19" t="e">
        <f>IF($BG$62&gt;2008,2008-$CN19+1,$BG$62-$CN19+1)</f>
        <v>#N/A</v>
      </c>
      <c r="DT19" t="e">
        <f>$BG$62-($CN19-1)-$CR19</f>
        <v>#N/A</v>
      </c>
      <c r="DU19" t="e">
        <f>IF($DS19+$DT19=1,$EE19,IF($CN19&lt;2009,$EE19+($EG19*($DS19-1))+($EH19*$DT19),$EE19+($EH19*$DS19)+($EH19*($DT19-1))))</f>
        <v>#N/A</v>
      </c>
      <c r="DV19" t="e">
        <f>IF($BG$62&lt;2009,$DU19-$EG19,$DU19-$EH19)</f>
        <v>#N/A</v>
      </c>
      <c r="DW19" t="s">
        <v>462</v>
      </c>
      <c r="DX19" t="e">
        <f>IF($CN19&lt;$BG$62,12,IF($CN19=$BG$62,VLOOKUP('償却資産明細書(入力)'!F6,$AB$62:$AE$74,3,0),"-"))</f>
        <v>#N/A</v>
      </c>
      <c r="DY19" s="648" t="s">
        <v>463</v>
      </c>
      <c r="DZ19">
        <v>12</v>
      </c>
      <c r="EA19" t="e">
        <f>IF($DS19+$DT19&lt;1,0,IF($DS19+$DT19=1,$EE19,IF($DV19&gt;=$DR19,"償却終了",IF($DU19&gt;=$DR19,$DR19-($DV19+1),IF($DT19&gt;0,$EH19,$EG19)))))</f>
        <v>#N/A</v>
      </c>
      <c r="EB19" t="e">
        <f>IF(EA19="償却終了","償却終了",$AP19+EA19)</f>
        <v>#N/A</v>
      </c>
      <c r="EC19" t="e">
        <f t="shared" ref="EC19:EC41" si="18">IF(EA19="償却終了","償却終了",ROUNDUP(EB19*AW19,0))</f>
        <v>#N/A</v>
      </c>
      <c r="ED19" t="e">
        <f>IF(DU19&lt;=0,"入力確認",IF(DU19&gt;=DR19,1,DR19-DU19))</f>
        <v>#N/A</v>
      </c>
      <c r="EE19" t="e">
        <f>IF($CN19&lt;2009,ROUNDUP(DR19*$DP19*((13-$CI19)/12),0),ROUNDUP(DR19*$DQ19*((13-$CI19)/12),0))</f>
        <v>#N/A</v>
      </c>
      <c r="EF19" t="e">
        <f>IF(DS19&gt;0,EG19-EE19,EH19-EE19)</f>
        <v>#N/A</v>
      </c>
      <c r="EG19">
        <f>ROUNDUP(DR19*$DP19,0)</f>
        <v>0</v>
      </c>
      <c r="EH19">
        <f>ROUNDUP(DR19*$DQ19,0)</f>
        <v>0</v>
      </c>
      <c r="EI19" t="e">
        <f>IF(ED19&gt;1,"","償却終了")</f>
        <v>#N/A</v>
      </c>
      <c r="EQ19" t="e">
        <f>IF(FC19&gt;=4,"－",'償却資産明細書(入力)'!G6)</f>
        <v>#N/A</v>
      </c>
      <c r="ER19" s="649" t="s">
        <v>465</v>
      </c>
      <c r="ES19" s="2209" t="s">
        <v>466</v>
      </c>
      <c r="ET19" s="2210"/>
      <c r="EU19" s="2211"/>
      <c r="EV19">
        <f>ROUNDUP('償却資産明細書(入力)'!G6/3,0)</f>
        <v>0</v>
      </c>
      <c r="EW19" s="650" t="s">
        <v>465</v>
      </c>
      <c r="EX19" s="651" t="s">
        <v>463</v>
      </c>
      <c r="EY19" s="652">
        <v>12</v>
      </c>
      <c r="EZ19" t="e">
        <f>IF(FC19&lt;3,EV19,IF(FC19=3,EQ19-(EV19*2),"－"))</f>
        <v>#N/A</v>
      </c>
      <c r="FA19" t="e">
        <f>IF(FC19&lt;4,EZ19+'償却資産明細書(入力)'!R6,"－")</f>
        <v>#N/A</v>
      </c>
      <c r="FB19" t="e">
        <f>IF(FC19&lt;4,IF('償却資産明細書(入力)'!U6="",新償却資産計算!FA19,FA19*'償却資産明細書(入力)'!U6),"－")</f>
        <v>#N/A</v>
      </c>
      <c r="FC19" t="e">
        <f>$BG$62-CN19+1</f>
        <v>#N/A</v>
      </c>
      <c r="FD19" t="e">
        <f>IF($FC19&lt;3,$EQ19-($FC19*$EV19),0)</f>
        <v>#N/A</v>
      </c>
      <c r="FE19" t="e">
        <f>IF($FC19&lt;3,"","償却終了")</f>
        <v>#N/A</v>
      </c>
      <c r="FH19" t="e">
        <f>IF($CN19&lt;2007,"旧定額",IF(AND($CN19=2007,$CI19&lt;4),"旧定額","新定額"))</f>
        <v>#N/A</v>
      </c>
      <c r="FI19" t="str">
        <f>IF('償却資産明細書(入力)'!AA6="一括償却資産","一括償却","減価償却")</f>
        <v>減価償却</v>
      </c>
      <c r="FJ19" t="str">
        <f>IF($BG$62&gt;2008,"新償却率","旧償却率")</f>
        <v>新償却率</v>
      </c>
    </row>
    <row r="20" spans="2:166" ht="14.25" x14ac:dyDescent="0.15">
      <c r="B20" s="641">
        <v>2</v>
      </c>
      <c r="C20" s="2365">
        <f>IF(CC20="","",IF(CD20="中古",CC20&amp;"　("&amp;CD20&amp;")",CC20))</f>
        <v>0</v>
      </c>
      <c r="D20" s="2366"/>
      <c r="E20" s="2366"/>
      <c r="F20" s="2366"/>
      <c r="G20" s="2366"/>
      <c r="H20" s="2367"/>
      <c r="I20" s="2370" t="str">
        <f t="shared" ref="I20:I48" si="19">IF(CE20="","",CE20&amp;CF20)</f>
        <v>0</v>
      </c>
      <c r="J20" s="2371"/>
      <c r="K20" s="2372">
        <f t="shared" ref="K20:K48" si="20">IF(CG20="","",CG20)</f>
        <v>0</v>
      </c>
      <c r="L20" s="2373"/>
      <c r="M20" s="2399">
        <f t="shared" ref="M20:M48" si="21">IF(CH20="","",CH20)</f>
        <v>0</v>
      </c>
      <c r="N20" s="2399"/>
      <c r="O20" s="2400">
        <f t="shared" ref="O20:O48" si="22">IF(CI20="","",CI20)</f>
        <v>0</v>
      </c>
      <c r="P20" s="2401"/>
      <c r="Q20" s="2386">
        <f t="shared" ref="Q20:Q48" si="23">IF(CJ20="","",CJ20)</f>
        <v>0</v>
      </c>
      <c r="R20" s="2386"/>
      <c r="S20" s="2386"/>
      <c r="T20" s="2386"/>
      <c r="U20" s="2386"/>
      <c r="V20" s="2214" t="str">
        <f t="shared" si="0"/>
        <v>償却不可</v>
      </c>
      <c r="W20" s="2215"/>
      <c r="X20" s="2215"/>
      <c r="Y20" s="2216"/>
      <c r="Z20" s="2396" t="str">
        <f t="shared" si="1"/>
        <v>償却不可</v>
      </c>
      <c r="AA20" s="2288"/>
      <c r="AB20" s="2289" t="e">
        <f t="shared" si="2"/>
        <v>#N/A</v>
      </c>
      <c r="AC20" s="2290"/>
      <c r="AD20" s="2304" t="e">
        <f t="shared" ref="AD20:AD48" si="24">IF(CJ20="","",IF($FI20="一括償却",$ES20,IF(AND($FH20="新定額",$FI20="減価償却",$FJ20="新償却率"),$DQ20,IF(AND($FH20="新定額",$FI20="減価償却",$FJ20="旧償却率"),$DP20,IF(AND($FH20="旧定額",$FI20="減価償却",$CY20&gt;0),"-",IF(AND($FH20="旧定額",$FI20="減価償却",$FJ20="新償却率"),$CP20,$CO20))))))</f>
        <v>#N/A</v>
      </c>
      <c r="AE20" s="2305" t="e">
        <f t="shared" si="3"/>
        <v>#N/A</v>
      </c>
      <c r="AF20" s="2306" t="e">
        <f t="shared" si="3"/>
        <v>#N/A</v>
      </c>
      <c r="AG20" s="2299" t="str">
        <f t="shared" si="4"/>
        <v>-</v>
      </c>
      <c r="AH20" s="2300"/>
      <c r="AI20" s="672" t="s">
        <v>460</v>
      </c>
      <c r="AJ20" s="2287" t="str">
        <f t="shared" si="5"/>
        <v>-</v>
      </c>
      <c r="AK20" s="2288"/>
      <c r="AL20" s="2214" t="str">
        <f t="shared" si="6"/>
        <v>償却不可</v>
      </c>
      <c r="AM20" s="2215"/>
      <c r="AN20" s="2215"/>
      <c r="AO20" s="2216"/>
      <c r="AP20" s="2296"/>
      <c r="AQ20" s="2297"/>
      <c r="AR20" s="2298"/>
      <c r="AS20" s="2214" t="str">
        <f t="shared" si="7"/>
        <v>償却不可</v>
      </c>
      <c r="AT20" s="2215"/>
      <c r="AU20" s="2215"/>
      <c r="AV20" s="2216"/>
      <c r="AW20" s="2220">
        <f t="shared" ref="AW20:AW48" si="25">IF(CK20="","",CK20/100)</f>
        <v>1</v>
      </c>
      <c r="AX20" s="2221"/>
      <c r="AY20" s="2221"/>
      <c r="AZ20" s="2221"/>
      <c r="BA20" s="2221"/>
      <c r="BB20" s="2221"/>
      <c r="BC20" s="2221"/>
      <c r="BD20" s="2221"/>
      <c r="BE20" s="2222"/>
      <c r="BF20" s="2214" t="str">
        <f t="shared" si="8"/>
        <v>償却不可</v>
      </c>
      <c r="BG20" s="2215"/>
      <c r="BH20" s="2215"/>
      <c r="BI20" s="2215"/>
      <c r="BJ20" s="2216"/>
      <c r="BK20" s="2214" t="str">
        <f t="shared" si="9"/>
        <v>償却不可</v>
      </c>
      <c r="BL20" s="2215"/>
      <c r="BM20" s="2215"/>
      <c r="BN20" s="2216"/>
      <c r="BO20" s="2217" t="str">
        <f t="shared" si="10"/>
        <v>償却不可</v>
      </c>
      <c r="BP20" s="2218"/>
      <c r="BQ20" s="2219"/>
      <c r="BR20" s="687" t="str">
        <f t="shared" ref="BR20:BR48" si="26">IF(BO20="償却不可",""," "&amp;BO20)</f>
        <v/>
      </c>
      <c r="BS20" s="616" t="str">
        <f>IF('償却資産明細書(入力)'!Y7="","",'償却資産明細書(入力)'!Y7)</f>
        <v/>
      </c>
      <c r="BT20" s="616" t="str">
        <f t="shared" ref="BT20:BT41" si="27">IF(BS20="","",12-BS20)</f>
        <v/>
      </c>
      <c r="BU20" t="e">
        <f t="shared" ref="BU20:BU41" si="28">IF(BV20="償却終了",0,ROUNDDOWN(BV20*BT20/12,0))</f>
        <v>#VALUE!</v>
      </c>
      <c r="BV20" t="str">
        <f t="shared" si="11"/>
        <v>償却不可</v>
      </c>
      <c r="BW20" t="str">
        <f t="shared" si="12"/>
        <v>償却不可</v>
      </c>
      <c r="BX20" t="str">
        <f t="shared" si="13"/>
        <v>償却不可</v>
      </c>
      <c r="BY20" t="str">
        <f t="shared" si="14"/>
        <v>償却不可</v>
      </c>
      <c r="BZ20" s="676">
        <f>'償却資産明細書(入力)'!J7</f>
        <v>0</v>
      </c>
      <c r="CA20" s="676">
        <f>'償却資産明細書(入力)'!K7</f>
        <v>0</v>
      </c>
      <c r="CB20" s="679" t="str">
        <f>IF('償却資産明細書(入力)'!AA7="一括償却資産","一括償却資産","減価償却")</f>
        <v>減価償却</v>
      </c>
      <c r="CC20" s="680">
        <f>'償却資産明細書(入力)'!B7</f>
        <v>0</v>
      </c>
      <c r="CD20" s="677"/>
      <c r="CE20" s="677">
        <f>'償却資産明細書(入力)'!C7</f>
        <v>0</v>
      </c>
      <c r="CF20" s="677"/>
      <c r="CG20" s="677">
        <f>'償却資産明細書(入力)'!D7</f>
        <v>0</v>
      </c>
      <c r="CH20" s="677">
        <f>'償却資産明細書(入力)'!E7</f>
        <v>0</v>
      </c>
      <c r="CI20" s="677">
        <f>'償却資産明細書(入力)'!F7</f>
        <v>0</v>
      </c>
      <c r="CJ20" s="679">
        <f>'償却資産明細書(入力)'!G7</f>
        <v>0</v>
      </c>
      <c r="CK20" s="678">
        <f>IF('償却資産明細書(入力)'!U7="",100,'償却資産明細書(入力)'!U7*100)</f>
        <v>100</v>
      </c>
      <c r="CN20" t="e">
        <f>IF('償却資産明細書(入力)'!D7="昭和",VLOOKUP('償却資産明細書(入力)'!E7,$AK$62:$AP$125,4,0),IF('償却資産明細書(入力)'!D7="平成",VLOOKUP('償却資産明細書(入力)'!E7,$AR$62:$AW$125,4,0),VLOOKUP('償却資産明細書(入力)'!E7,$AY$62:$BD$125,4,0)))</f>
        <v>#N/A</v>
      </c>
      <c r="CO20">
        <f>VLOOKUP('償却資産明細書(入力)'!J7,$K$62:$R$112,5,0)</f>
        <v>0</v>
      </c>
      <c r="CP20">
        <f>VLOOKUP('償却資産明細書(入力)'!K7,$K$62:$R$112,5,0)</f>
        <v>0</v>
      </c>
      <c r="CQ20" t="e">
        <f>IF($CN20&lt;2007,ROUNDUP('償却資産明細書(入力)'!G7*$X$62,0),IF(AND($CN20=2007,'償却資産明細書(入力)'!F7&lt;4),ROUNDUP('償却資産明細書(入力)'!G7*$X$62,0),'償却資産明細書(入力)'!G7))</f>
        <v>#N/A</v>
      </c>
      <c r="CR20" t="e">
        <f t="shared" ref="CR20:CR41" si="29">IF($BG$62&gt;2008,2008-$CN20+1,$BG$62-$CN20+1)</f>
        <v>#N/A</v>
      </c>
      <c r="CS20" t="e">
        <f t="shared" ref="CS20:CS41" si="30">$BG$62-($CN20-1)-$CR20</f>
        <v>#N/A</v>
      </c>
      <c r="CT20" t="e">
        <f t="shared" ref="CT20:CT41" si="31">IF($CR20+$CS20=1,$DJ20,IF($CN20&lt;2009,$DJ20+($DK20*($CR20-1))+($DL20*$CS20),$DJ20+($DK20*$CR20)+($DL20*($CS20-1))))</f>
        <v>#N/A</v>
      </c>
      <c r="CU20" t="e">
        <f t="shared" ref="CU20:CU41" si="32">IF($BG$62&lt;2009,$CT20-$DK20,$CT20-$DL20)</f>
        <v>#N/A</v>
      </c>
      <c r="CV20" t="e">
        <f t="shared" ref="CV20:CV41" si="33">CN20+IF(CN20&gt;2008,ROUNDUP((CW20-DJ20)/DL20,0),IF(2008-CN20&lt;ROUNDUP((CW20-DJ20)/DK20,0),(2008-CN20)+ROUNDUP((CW20-DJ20-(DK20*(2008-CN20)))/DL20,0),ROUNDUP((CW20-DJ20)/DK20,0)))</f>
        <v>#N/A</v>
      </c>
      <c r="CW20" s="693">
        <f>ROUNDUP('償却資産明細書(入力)'!G7*95%,0)</f>
        <v>0</v>
      </c>
      <c r="CX20" s="616">
        <f>'償却資産明細書(入力)'!G7-新償却資産計算!CW20</f>
        <v>0</v>
      </c>
      <c r="CY20" t="e">
        <f t="shared" ref="CY20:CY41" si="34">IF($CV20&lt;2008,$BG$62-$CV20-(2007-$CV20),$BG$62-$CV20)</f>
        <v>#N/A</v>
      </c>
      <c r="CZ20" t="e">
        <f t="shared" si="15"/>
        <v>#N/A</v>
      </c>
      <c r="DA20">
        <f t="shared" ref="DA20:DA41" si="35">ROUNDUP(($CX20-1)/5,0)</f>
        <v>-1</v>
      </c>
      <c r="DB20" t="e">
        <f t="shared" ref="DB20:DB41" si="36">IF($CY20&lt;=0,"旧定額","-")</f>
        <v>#N/A</v>
      </c>
      <c r="DC20" t="e">
        <f>IF($CN20&lt;$BG$62,12,IF($CN20=$BG$62,VLOOKUP('償却資産明細書(入力)'!F7,$AB$62:$AE$74,3,0),"-"))</f>
        <v>#N/A</v>
      </c>
      <c r="DD20" s="648" t="s">
        <v>463</v>
      </c>
      <c r="DE20">
        <v>12</v>
      </c>
      <c r="DF20" s="694" t="e">
        <f t="shared" si="16"/>
        <v>#N/A</v>
      </c>
      <c r="DG20" t="e">
        <f t="shared" ref="DG20:DG41" si="37">DF20</f>
        <v>#N/A</v>
      </c>
      <c r="DH20" t="e">
        <f t="shared" si="17"/>
        <v>#N/A</v>
      </c>
      <c r="DI20" t="e">
        <f>IF($CY20&gt;4,1,IF($CY20&gt;0,'償却資産明細書(入力)'!G7-($CW20+$CZ20),IF(CT20&lt;0,"取得前",IF($CW20&gt;$CT20,'償却資産明細書(入力)'!G7-$CT20,'償却資産明細書(入力)'!G7-$CW20))))</f>
        <v>#N/A</v>
      </c>
      <c r="DJ20" t="e">
        <f t="shared" ref="DJ20:DJ41" si="38">IF($CN20&lt;2009,ROUNDUP($CQ20*$CO20*((13-$CI20)/12),0),ROUNDUP($CQ20*$CP20*((13-$CI20)/12),0))</f>
        <v>#N/A</v>
      </c>
      <c r="DK20" t="e">
        <f t="shared" ref="DK20:DK41" si="39">ROUNDUP($CQ20*$CO20,0)</f>
        <v>#N/A</v>
      </c>
      <c r="DL20" t="e">
        <f t="shared" ref="DL20:DL41" si="40">ROUNDUP($CQ20*$CP20,0)</f>
        <v>#N/A</v>
      </c>
      <c r="DM20" t="e">
        <f t="shared" ref="DM20:DM41" si="41">IF($CY20&lt;=0,"",IF($CY20&gt;4,"償却終了","均等償却"))</f>
        <v>#N/A</v>
      </c>
      <c r="DP20">
        <f>VLOOKUP('償却資産明細書(入力)'!J7,$K$62:$R$112,7,0)</f>
        <v>0</v>
      </c>
      <c r="DQ20">
        <f>VLOOKUP('償却資産明細書(入力)'!K7,$K$62:$R$112,7,0)</f>
        <v>0</v>
      </c>
      <c r="DR20" s="616">
        <f>'償却資産明細書(入力)'!G7</f>
        <v>0</v>
      </c>
      <c r="DS20" t="e">
        <f t="shared" ref="DS20:DS41" si="42">IF($BG$62&gt;2008,2008-$CN20+1,$BG$62-$CN20+1)</f>
        <v>#N/A</v>
      </c>
      <c r="DT20" t="e">
        <f t="shared" ref="DT20:DT41" si="43">$BG$62-($CN20-1)-$CR20</f>
        <v>#N/A</v>
      </c>
      <c r="DU20" t="e">
        <f t="shared" ref="DU20:DU41" si="44">IF($DS20+$DT20=1,$EE20,IF($CN20&lt;2009,$EE20+($EG20*($DS20-1))+($EH20*$DT20),$EE20+($EH20*$DS20)+($EH20*($DT20-1))))</f>
        <v>#N/A</v>
      </c>
      <c r="DV20" t="e">
        <f t="shared" ref="DV20:DV41" si="45">IF($BG$62&lt;2009,$DU20-$EG20,$DU20-$EH20)</f>
        <v>#N/A</v>
      </c>
      <c r="DW20" t="s">
        <v>462</v>
      </c>
      <c r="DX20" t="e">
        <f>IF($CN20&lt;$BG$62,12,IF($CN20=$BG$62,VLOOKUP('償却資産明細書(入力)'!F7,$AB$62:$AE$74,3,0),"-"))</f>
        <v>#N/A</v>
      </c>
      <c r="DY20" s="648" t="s">
        <v>463</v>
      </c>
      <c r="DZ20">
        <v>12</v>
      </c>
      <c r="EA20" t="e">
        <f t="shared" ref="EA20:EA41" si="46">IF($DS20+$DT20&lt;1,0,IF($DS20+$DT20=1,$EE20,IF($DV20&gt;=$DR20,"償却終了",IF($DU20&gt;=$DR20,$DR20-($DV20+1),IF($DT20&gt;0,$EH20,$EG20)))))</f>
        <v>#N/A</v>
      </c>
      <c r="EB20" t="e">
        <f t="shared" ref="EB20:EB41" si="47">IF(EA20="償却終了","償却終了",$AP20+EA20)</f>
        <v>#N/A</v>
      </c>
      <c r="EC20" t="e">
        <f t="shared" si="18"/>
        <v>#N/A</v>
      </c>
      <c r="ED20" t="e">
        <f t="shared" ref="ED20:ED41" si="48">IF(DU20&lt;=0,"入力確認",IF(DU20&gt;=DR20,1,DR20-DU20))</f>
        <v>#N/A</v>
      </c>
      <c r="EE20" t="e">
        <f t="shared" ref="EE20:EE41" si="49">IF($CN20&lt;2009,ROUNDUP(DR20*$DP20*((13-$CI20)/12),0),ROUNDUP(DR20*$DQ20*((13-$CI20)/12),0))</f>
        <v>#N/A</v>
      </c>
      <c r="EF20" t="e">
        <f t="shared" ref="EF20:EF41" si="50">IF(DS20&gt;0,EG20-EE20,EH20-EE20)</f>
        <v>#N/A</v>
      </c>
      <c r="EG20">
        <f t="shared" ref="EG20:EG41" si="51">ROUNDUP(DR20*$DP20,0)</f>
        <v>0</v>
      </c>
      <c r="EH20">
        <f t="shared" ref="EH20:EH41" si="52">ROUNDUP(DR20*$DQ20,0)</f>
        <v>0</v>
      </c>
      <c r="EI20" t="e">
        <f t="shared" ref="EI20:EI41" si="53">IF(ED20&gt;1,"","償却終了")</f>
        <v>#N/A</v>
      </c>
      <c r="EQ20" t="e">
        <f>IF(FC20&gt;=4,"－",'償却資産明細書(入力)'!G7)</f>
        <v>#N/A</v>
      </c>
      <c r="ER20" s="649" t="s">
        <v>465</v>
      </c>
      <c r="ES20" s="2209" t="s">
        <v>466</v>
      </c>
      <c r="ET20" s="2210"/>
      <c r="EU20" s="2211"/>
      <c r="EV20">
        <f>ROUNDUP('償却資産明細書(入力)'!G7/3,0)</f>
        <v>0</v>
      </c>
      <c r="EW20" s="650" t="s">
        <v>465</v>
      </c>
      <c r="EX20" s="651" t="s">
        <v>463</v>
      </c>
      <c r="EY20" s="652">
        <v>12</v>
      </c>
      <c r="EZ20" t="e">
        <f t="shared" ref="EZ20:EZ41" si="54">IF(FC20&lt;3,EV20,IF(FC20=3,EQ20-(EV20*2),"－"))</f>
        <v>#N/A</v>
      </c>
      <c r="FA20" t="e">
        <f>IF(FC20&lt;4,EZ20+'償却資産明細書(入力)'!R7,"－")</f>
        <v>#N/A</v>
      </c>
      <c r="FB20" t="e">
        <f>IF(FC20&lt;4,IF('償却資産明細書(入力)'!U7="",新償却資産計算!FA20,FA20*'償却資産明細書(入力)'!U7),"－")</f>
        <v>#N/A</v>
      </c>
      <c r="FC20" t="e">
        <f t="shared" ref="FC20:FC41" si="55">$BG$62-CN20+1</f>
        <v>#N/A</v>
      </c>
      <c r="FD20" t="e">
        <f t="shared" ref="FD20:FD41" si="56">IF($FC20&lt;3,$EQ20-($FC20*$EV20),0)</f>
        <v>#N/A</v>
      </c>
      <c r="FE20" t="e">
        <f t="shared" ref="FE20:FE41" si="57">IF($FC20&lt;3,"","償却終了")</f>
        <v>#N/A</v>
      </c>
      <c r="FH20" t="e">
        <f t="shared" ref="FH20:FH41" si="58">IF($CN20&lt;2007,"旧定額",IF(AND($CN20=2007,$CI20&lt;4),"旧定額","新定額"))</f>
        <v>#N/A</v>
      </c>
      <c r="FI20" t="str">
        <f>IF('償却資産明細書(入力)'!AA7="一括償却資産","一括償却","減価償却")</f>
        <v>減価償却</v>
      </c>
      <c r="FJ20" t="str">
        <f t="shared" ref="FJ20:FJ41" si="59">IF($BG$62&gt;2008,"新償却率","旧償却率")</f>
        <v>新償却率</v>
      </c>
    </row>
    <row r="21" spans="2:166" ht="14.25" x14ac:dyDescent="0.15">
      <c r="B21" s="671">
        <v>3</v>
      </c>
      <c r="C21" s="2365">
        <f t="shared" ref="C21:C48" si="60">IF(CC21="","",IF(CD21="中古",CC21&amp;"　("&amp;CD21&amp;")",CC21))</f>
        <v>0</v>
      </c>
      <c r="D21" s="2366"/>
      <c r="E21" s="2366"/>
      <c r="F21" s="2366"/>
      <c r="G21" s="2366"/>
      <c r="H21" s="2367"/>
      <c r="I21" s="2370" t="str">
        <f t="shared" si="19"/>
        <v>0</v>
      </c>
      <c r="J21" s="2371"/>
      <c r="K21" s="2372">
        <f t="shared" si="20"/>
        <v>0</v>
      </c>
      <c r="L21" s="2373"/>
      <c r="M21" s="2399">
        <f t="shared" si="21"/>
        <v>0</v>
      </c>
      <c r="N21" s="2399"/>
      <c r="O21" s="2400">
        <f t="shared" si="22"/>
        <v>0</v>
      </c>
      <c r="P21" s="2401"/>
      <c r="Q21" s="2386">
        <f t="shared" si="23"/>
        <v>0</v>
      </c>
      <c r="R21" s="2386"/>
      <c r="S21" s="2386"/>
      <c r="T21" s="2386"/>
      <c r="U21" s="2386"/>
      <c r="V21" s="2214" t="str">
        <f t="shared" si="0"/>
        <v>償却不可</v>
      </c>
      <c r="W21" s="2215"/>
      <c r="X21" s="2215"/>
      <c r="Y21" s="2216"/>
      <c r="Z21" s="2396" t="str">
        <f t="shared" si="1"/>
        <v>償却不可</v>
      </c>
      <c r="AA21" s="2288"/>
      <c r="AB21" s="2289" t="e">
        <f t="shared" si="2"/>
        <v>#N/A</v>
      </c>
      <c r="AC21" s="2290"/>
      <c r="AD21" s="2304" t="e">
        <f t="shared" si="24"/>
        <v>#N/A</v>
      </c>
      <c r="AE21" s="2305" t="e">
        <f t="shared" si="3"/>
        <v>#N/A</v>
      </c>
      <c r="AF21" s="2306" t="e">
        <f t="shared" si="3"/>
        <v>#N/A</v>
      </c>
      <c r="AG21" s="2299" t="str">
        <f t="shared" si="4"/>
        <v>-</v>
      </c>
      <c r="AH21" s="2300"/>
      <c r="AI21" s="672" t="s">
        <v>460</v>
      </c>
      <c r="AJ21" s="2287" t="str">
        <f t="shared" si="5"/>
        <v>-</v>
      </c>
      <c r="AK21" s="2288"/>
      <c r="AL21" s="2214" t="str">
        <f t="shared" si="6"/>
        <v>償却不可</v>
      </c>
      <c r="AM21" s="2215"/>
      <c r="AN21" s="2215"/>
      <c r="AO21" s="2216"/>
      <c r="AP21" s="2296"/>
      <c r="AQ21" s="2297"/>
      <c r="AR21" s="2298"/>
      <c r="AS21" s="2214" t="str">
        <f t="shared" si="7"/>
        <v>償却不可</v>
      </c>
      <c r="AT21" s="2215"/>
      <c r="AU21" s="2215"/>
      <c r="AV21" s="2216"/>
      <c r="AW21" s="2220">
        <f t="shared" si="25"/>
        <v>1</v>
      </c>
      <c r="AX21" s="2221"/>
      <c r="AY21" s="2221"/>
      <c r="AZ21" s="2221"/>
      <c r="BA21" s="2221"/>
      <c r="BB21" s="2221"/>
      <c r="BC21" s="2221"/>
      <c r="BD21" s="2221"/>
      <c r="BE21" s="2222"/>
      <c r="BF21" s="2214" t="str">
        <f t="shared" si="8"/>
        <v>償却不可</v>
      </c>
      <c r="BG21" s="2215"/>
      <c r="BH21" s="2215"/>
      <c r="BI21" s="2215"/>
      <c r="BJ21" s="2216"/>
      <c r="BK21" s="2214" t="str">
        <f t="shared" si="9"/>
        <v>償却不可</v>
      </c>
      <c r="BL21" s="2215"/>
      <c r="BM21" s="2215"/>
      <c r="BN21" s="2216"/>
      <c r="BO21" s="2217" t="str">
        <f t="shared" si="10"/>
        <v>償却不可</v>
      </c>
      <c r="BP21" s="2218"/>
      <c r="BQ21" s="2219"/>
      <c r="BR21" s="687" t="str">
        <f t="shared" si="26"/>
        <v/>
      </c>
      <c r="BS21" s="616" t="str">
        <f>IF('償却資産明細書(入力)'!Y8="","",'償却資産明細書(入力)'!Y8)</f>
        <v/>
      </c>
      <c r="BT21" s="616" t="str">
        <f t="shared" si="27"/>
        <v/>
      </c>
      <c r="BU21" t="e">
        <f t="shared" si="28"/>
        <v>#VALUE!</v>
      </c>
      <c r="BV21" t="str">
        <f t="shared" si="11"/>
        <v>償却不可</v>
      </c>
      <c r="BW21" t="str">
        <f t="shared" si="12"/>
        <v>償却不可</v>
      </c>
      <c r="BX21" t="str">
        <f t="shared" si="13"/>
        <v>償却不可</v>
      </c>
      <c r="BY21" t="str">
        <f t="shared" si="14"/>
        <v>償却不可</v>
      </c>
      <c r="BZ21" s="676">
        <f>'償却資産明細書(入力)'!J8</f>
        <v>0</v>
      </c>
      <c r="CA21" s="676">
        <f>'償却資産明細書(入力)'!K8</f>
        <v>0</v>
      </c>
      <c r="CB21" s="679" t="str">
        <f>IF('償却資産明細書(入力)'!AA8="一括償却資産","一括償却資産","減価償却")</f>
        <v>減価償却</v>
      </c>
      <c r="CC21" s="680">
        <f>'償却資産明細書(入力)'!B8</f>
        <v>0</v>
      </c>
      <c r="CD21" s="677"/>
      <c r="CE21" s="677">
        <f>'償却資産明細書(入力)'!C8</f>
        <v>0</v>
      </c>
      <c r="CF21" s="677"/>
      <c r="CG21" s="677">
        <f>'償却資産明細書(入力)'!D8</f>
        <v>0</v>
      </c>
      <c r="CH21" s="677">
        <f>'償却資産明細書(入力)'!E8</f>
        <v>0</v>
      </c>
      <c r="CI21" s="677">
        <f>'償却資産明細書(入力)'!F8</f>
        <v>0</v>
      </c>
      <c r="CJ21" s="679">
        <f>'償却資産明細書(入力)'!G8</f>
        <v>0</v>
      </c>
      <c r="CK21" s="678">
        <f>IF('償却資産明細書(入力)'!U8="",100,'償却資産明細書(入力)'!U8*100)</f>
        <v>100</v>
      </c>
      <c r="CN21" t="e">
        <f>IF('償却資産明細書(入力)'!D8="昭和",VLOOKUP('償却資産明細書(入力)'!E8,$AK$62:$AP$125,4,0),IF('償却資産明細書(入力)'!D8="平成",VLOOKUP('償却資産明細書(入力)'!E8,$AR$62:$AW$125,4,0),VLOOKUP('償却資産明細書(入力)'!E8,$AY$62:$BD$125,4,0)))</f>
        <v>#N/A</v>
      </c>
      <c r="CO21">
        <f>VLOOKUP('償却資産明細書(入力)'!J8,$K$62:$R$112,5,0)</f>
        <v>0</v>
      </c>
      <c r="CP21">
        <f>VLOOKUP('償却資産明細書(入力)'!K8,$K$62:$R$112,5,0)</f>
        <v>0</v>
      </c>
      <c r="CQ21" t="e">
        <f>IF($CN21&lt;2007,ROUNDUP('償却資産明細書(入力)'!G8*$X$62,0),IF(AND($CN21=2007,'償却資産明細書(入力)'!F8&lt;4),ROUNDUP('償却資産明細書(入力)'!G8*$X$62,0),'償却資産明細書(入力)'!G8))</f>
        <v>#N/A</v>
      </c>
      <c r="CR21" t="e">
        <f t="shared" si="29"/>
        <v>#N/A</v>
      </c>
      <c r="CS21" t="e">
        <f t="shared" si="30"/>
        <v>#N/A</v>
      </c>
      <c r="CT21" t="e">
        <f t="shared" si="31"/>
        <v>#N/A</v>
      </c>
      <c r="CU21" t="e">
        <f t="shared" si="32"/>
        <v>#N/A</v>
      </c>
      <c r="CV21" t="e">
        <f t="shared" si="33"/>
        <v>#N/A</v>
      </c>
      <c r="CW21" s="693">
        <f>ROUNDUP('償却資産明細書(入力)'!G8*95%,0)</f>
        <v>0</v>
      </c>
      <c r="CX21" s="616">
        <f>'償却資産明細書(入力)'!G8-新償却資産計算!CW21</f>
        <v>0</v>
      </c>
      <c r="CY21" t="e">
        <f t="shared" si="34"/>
        <v>#N/A</v>
      </c>
      <c r="CZ21" t="e">
        <f t="shared" si="15"/>
        <v>#N/A</v>
      </c>
      <c r="DA21">
        <f t="shared" si="35"/>
        <v>-1</v>
      </c>
      <c r="DB21" t="e">
        <f t="shared" si="36"/>
        <v>#N/A</v>
      </c>
      <c r="DC21" t="e">
        <f>IF($CN21&lt;$BG$62,12,IF($CN21=$BG$62,VLOOKUP('償却資産明細書(入力)'!F8,$AB$62:$AE$74,3,0),"-"))</f>
        <v>#N/A</v>
      </c>
      <c r="DD21" s="648" t="s">
        <v>463</v>
      </c>
      <c r="DE21">
        <v>12</v>
      </c>
      <c r="DF21" s="694" t="e">
        <f t="shared" si="16"/>
        <v>#N/A</v>
      </c>
      <c r="DG21" t="e">
        <f t="shared" si="37"/>
        <v>#N/A</v>
      </c>
      <c r="DH21" t="e">
        <f t="shared" si="17"/>
        <v>#N/A</v>
      </c>
      <c r="DI21" t="e">
        <f>IF($CY21&gt;4,1,IF($CY21&gt;0,'償却資産明細書(入力)'!G8-($CW21+$CZ21),IF(CT21&lt;0,"取得前",IF($CW21&gt;$CT21,'償却資産明細書(入力)'!G8-$CT21,'償却資産明細書(入力)'!G8-$CW21))))</f>
        <v>#N/A</v>
      </c>
      <c r="DJ21" t="e">
        <f t="shared" si="38"/>
        <v>#N/A</v>
      </c>
      <c r="DK21" t="e">
        <f t="shared" si="39"/>
        <v>#N/A</v>
      </c>
      <c r="DL21" t="e">
        <f t="shared" si="40"/>
        <v>#N/A</v>
      </c>
      <c r="DM21" t="e">
        <f t="shared" si="41"/>
        <v>#N/A</v>
      </c>
      <c r="DP21">
        <f>VLOOKUP('償却資産明細書(入力)'!J8,$K$62:$R$112,7,0)</f>
        <v>0</v>
      </c>
      <c r="DQ21">
        <f>VLOOKUP('償却資産明細書(入力)'!K8,$K$62:$R$112,7,0)</f>
        <v>0</v>
      </c>
      <c r="DR21" s="616">
        <f>'償却資産明細書(入力)'!G8</f>
        <v>0</v>
      </c>
      <c r="DS21" t="e">
        <f t="shared" si="42"/>
        <v>#N/A</v>
      </c>
      <c r="DT21" t="e">
        <f t="shared" si="43"/>
        <v>#N/A</v>
      </c>
      <c r="DU21" t="e">
        <f t="shared" si="44"/>
        <v>#N/A</v>
      </c>
      <c r="DV21" t="e">
        <f t="shared" si="45"/>
        <v>#N/A</v>
      </c>
      <c r="DW21" t="s">
        <v>462</v>
      </c>
      <c r="DX21" t="e">
        <f>IF($CN21&lt;$BG$62,12,IF($CN21=$BG$62,VLOOKUP('償却資産明細書(入力)'!F8,$AB$62:$AE$74,3,0),"-"))</f>
        <v>#N/A</v>
      </c>
      <c r="DY21" s="648" t="s">
        <v>463</v>
      </c>
      <c r="DZ21">
        <v>12</v>
      </c>
      <c r="EA21" t="e">
        <f t="shared" si="46"/>
        <v>#N/A</v>
      </c>
      <c r="EB21" t="e">
        <f t="shared" si="47"/>
        <v>#N/A</v>
      </c>
      <c r="EC21" t="e">
        <f t="shared" si="18"/>
        <v>#N/A</v>
      </c>
      <c r="ED21" t="e">
        <f t="shared" si="48"/>
        <v>#N/A</v>
      </c>
      <c r="EE21" t="e">
        <f t="shared" si="49"/>
        <v>#N/A</v>
      </c>
      <c r="EF21" t="e">
        <f t="shared" si="50"/>
        <v>#N/A</v>
      </c>
      <c r="EG21">
        <f t="shared" si="51"/>
        <v>0</v>
      </c>
      <c r="EH21">
        <f t="shared" si="52"/>
        <v>0</v>
      </c>
      <c r="EI21" t="e">
        <f t="shared" si="53"/>
        <v>#N/A</v>
      </c>
      <c r="EQ21" t="e">
        <f>IF(FC21&gt;=4,"－",'償却資産明細書(入力)'!G8)</f>
        <v>#N/A</v>
      </c>
      <c r="ER21" s="649" t="s">
        <v>465</v>
      </c>
      <c r="ES21" s="2209" t="s">
        <v>467</v>
      </c>
      <c r="ET21" s="2210"/>
      <c r="EU21" s="2211"/>
      <c r="EV21">
        <f>ROUNDUP('償却資産明細書(入力)'!G8/3,0)</f>
        <v>0</v>
      </c>
      <c r="EW21" s="650" t="s">
        <v>465</v>
      </c>
      <c r="EX21" s="651" t="s">
        <v>463</v>
      </c>
      <c r="EY21" s="652">
        <v>12</v>
      </c>
      <c r="EZ21" t="e">
        <f t="shared" si="54"/>
        <v>#N/A</v>
      </c>
      <c r="FA21" t="e">
        <f>IF(FC21&lt;4,EZ21+'償却資産明細書(入力)'!R8,"－")</f>
        <v>#N/A</v>
      </c>
      <c r="FB21" t="e">
        <f>IF(FC21&lt;4,IF('償却資産明細書(入力)'!U8="",新償却資産計算!FA21,FA21*'償却資産明細書(入力)'!U8),"－")</f>
        <v>#N/A</v>
      </c>
      <c r="FC21" t="e">
        <f t="shared" si="55"/>
        <v>#N/A</v>
      </c>
      <c r="FD21" t="e">
        <f t="shared" si="56"/>
        <v>#N/A</v>
      </c>
      <c r="FE21" t="e">
        <f t="shared" si="57"/>
        <v>#N/A</v>
      </c>
      <c r="FH21" t="e">
        <f t="shared" si="58"/>
        <v>#N/A</v>
      </c>
      <c r="FI21" t="str">
        <f>IF('償却資産明細書(入力)'!AA8="一括償却資産","一括償却","減価償却")</f>
        <v>減価償却</v>
      </c>
      <c r="FJ21" t="str">
        <f t="shared" si="59"/>
        <v>新償却率</v>
      </c>
    </row>
    <row r="22" spans="2:166" ht="14.25" x14ac:dyDescent="0.15">
      <c r="B22" s="641">
        <v>4</v>
      </c>
      <c r="C22" s="2365">
        <f t="shared" si="60"/>
        <v>0</v>
      </c>
      <c r="D22" s="2366"/>
      <c r="E22" s="2366"/>
      <c r="F22" s="2366"/>
      <c r="G22" s="2366"/>
      <c r="H22" s="2367"/>
      <c r="I22" s="2370" t="str">
        <f t="shared" si="19"/>
        <v>0</v>
      </c>
      <c r="J22" s="2371"/>
      <c r="K22" s="2372">
        <f t="shared" si="20"/>
        <v>0</v>
      </c>
      <c r="L22" s="2373"/>
      <c r="M22" s="2399">
        <f t="shared" si="21"/>
        <v>0</v>
      </c>
      <c r="N22" s="2399"/>
      <c r="O22" s="2400">
        <f t="shared" si="22"/>
        <v>0</v>
      </c>
      <c r="P22" s="2401"/>
      <c r="Q22" s="2386">
        <f t="shared" si="23"/>
        <v>0</v>
      </c>
      <c r="R22" s="2386"/>
      <c r="S22" s="2386"/>
      <c r="T22" s="2386"/>
      <c r="U22" s="2386"/>
      <c r="V22" s="2214" t="str">
        <f t="shared" si="0"/>
        <v>償却不可</v>
      </c>
      <c r="W22" s="2215"/>
      <c r="X22" s="2215"/>
      <c r="Y22" s="2216"/>
      <c r="Z22" s="2396" t="str">
        <f t="shared" si="1"/>
        <v>償却不可</v>
      </c>
      <c r="AA22" s="2288"/>
      <c r="AB22" s="2289" t="e">
        <f t="shared" si="2"/>
        <v>#N/A</v>
      </c>
      <c r="AC22" s="2290"/>
      <c r="AD22" s="2304" t="e">
        <f t="shared" si="24"/>
        <v>#N/A</v>
      </c>
      <c r="AE22" s="2305" t="e">
        <f t="shared" si="3"/>
        <v>#N/A</v>
      </c>
      <c r="AF22" s="2306" t="e">
        <f t="shared" si="3"/>
        <v>#N/A</v>
      </c>
      <c r="AG22" s="2299" t="str">
        <f t="shared" si="4"/>
        <v>-</v>
      </c>
      <c r="AH22" s="2300"/>
      <c r="AI22" s="672" t="s">
        <v>460</v>
      </c>
      <c r="AJ22" s="2287" t="str">
        <f t="shared" si="5"/>
        <v>-</v>
      </c>
      <c r="AK22" s="2288"/>
      <c r="AL22" s="2214" t="str">
        <f t="shared" si="6"/>
        <v>償却不可</v>
      </c>
      <c r="AM22" s="2215"/>
      <c r="AN22" s="2215"/>
      <c r="AO22" s="2216"/>
      <c r="AP22" s="2296"/>
      <c r="AQ22" s="2297"/>
      <c r="AR22" s="2298"/>
      <c r="AS22" s="2214" t="str">
        <f t="shared" si="7"/>
        <v>償却不可</v>
      </c>
      <c r="AT22" s="2215"/>
      <c r="AU22" s="2215"/>
      <c r="AV22" s="2216"/>
      <c r="AW22" s="2220">
        <f t="shared" si="25"/>
        <v>1</v>
      </c>
      <c r="AX22" s="2221"/>
      <c r="AY22" s="2221"/>
      <c r="AZ22" s="2221"/>
      <c r="BA22" s="2221"/>
      <c r="BB22" s="2221"/>
      <c r="BC22" s="2221"/>
      <c r="BD22" s="2221"/>
      <c r="BE22" s="2222"/>
      <c r="BF22" s="2214" t="str">
        <f t="shared" si="8"/>
        <v>償却不可</v>
      </c>
      <c r="BG22" s="2215"/>
      <c r="BH22" s="2215"/>
      <c r="BI22" s="2215"/>
      <c r="BJ22" s="2216"/>
      <c r="BK22" s="2214" t="str">
        <f t="shared" si="9"/>
        <v>償却不可</v>
      </c>
      <c r="BL22" s="2215"/>
      <c r="BM22" s="2215"/>
      <c r="BN22" s="2216"/>
      <c r="BO22" s="2217" t="str">
        <f t="shared" si="10"/>
        <v>償却不可</v>
      </c>
      <c r="BP22" s="2218"/>
      <c r="BQ22" s="2219"/>
      <c r="BR22" s="687" t="str">
        <f t="shared" si="26"/>
        <v/>
      </c>
      <c r="BS22" s="616" t="str">
        <f>IF('償却資産明細書(入力)'!Y9="","",'償却資産明細書(入力)'!Y9)</f>
        <v/>
      </c>
      <c r="BT22" s="616" t="str">
        <f t="shared" si="27"/>
        <v/>
      </c>
      <c r="BU22" t="e">
        <f t="shared" si="28"/>
        <v>#VALUE!</v>
      </c>
      <c r="BV22" t="str">
        <f t="shared" si="11"/>
        <v>償却不可</v>
      </c>
      <c r="BW22" t="str">
        <f t="shared" si="12"/>
        <v>償却不可</v>
      </c>
      <c r="BX22" t="str">
        <f t="shared" si="13"/>
        <v>償却不可</v>
      </c>
      <c r="BY22" t="str">
        <f t="shared" si="14"/>
        <v>償却不可</v>
      </c>
      <c r="BZ22" s="676">
        <f>'償却資産明細書(入力)'!J9</f>
        <v>0</v>
      </c>
      <c r="CA22" s="676">
        <f>'償却資産明細書(入力)'!K9</f>
        <v>0</v>
      </c>
      <c r="CB22" s="679" t="str">
        <f>IF('償却資産明細書(入力)'!AA9="一括償却資産","一括償却資産","減価償却")</f>
        <v>減価償却</v>
      </c>
      <c r="CC22" s="680">
        <f>'償却資産明細書(入力)'!B9</f>
        <v>0</v>
      </c>
      <c r="CD22" s="677"/>
      <c r="CE22" s="677">
        <f>'償却資産明細書(入力)'!C9</f>
        <v>0</v>
      </c>
      <c r="CF22" s="677"/>
      <c r="CG22" s="677">
        <f>'償却資産明細書(入力)'!D9</f>
        <v>0</v>
      </c>
      <c r="CH22" s="677">
        <f>'償却資産明細書(入力)'!E9</f>
        <v>0</v>
      </c>
      <c r="CI22" s="677">
        <f>'償却資産明細書(入力)'!F9</f>
        <v>0</v>
      </c>
      <c r="CJ22" s="679">
        <f>'償却資産明細書(入力)'!G9</f>
        <v>0</v>
      </c>
      <c r="CK22" s="678">
        <f>IF('償却資産明細書(入力)'!U9="",100,'償却資産明細書(入力)'!U9*100)</f>
        <v>100</v>
      </c>
      <c r="CN22" t="e">
        <f>IF('償却資産明細書(入力)'!D9="昭和",VLOOKUP('償却資産明細書(入力)'!E9,$AK$62:$AP$125,4,0),IF('償却資産明細書(入力)'!D9="平成",VLOOKUP('償却資産明細書(入力)'!E9,$AR$62:$AW$125,4,0),VLOOKUP('償却資産明細書(入力)'!E9,$AY$62:$BD$125,4,0)))</f>
        <v>#N/A</v>
      </c>
      <c r="CO22">
        <f>VLOOKUP('償却資産明細書(入力)'!J9,$K$62:$R$112,5,0)</f>
        <v>0</v>
      </c>
      <c r="CP22">
        <f>VLOOKUP('償却資産明細書(入力)'!K9,$K$62:$R$112,5,0)</f>
        <v>0</v>
      </c>
      <c r="CQ22" t="e">
        <f>IF($CN22&lt;2007,ROUNDUP('償却資産明細書(入力)'!G9*$X$62,0),IF(AND($CN22=2007,'償却資産明細書(入力)'!F9&lt;4),ROUNDUP('償却資産明細書(入力)'!G9*$X$62,0),'償却資産明細書(入力)'!G9))</f>
        <v>#N/A</v>
      </c>
      <c r="CR22" t="e">
        <f t="shared" si="29"/>
        <v>#N/A</v>
      </c>
      <c r="CS22" t="e">
        <f t="shared" si="30"/>
        <v>#N/A</v>
      </c>
      <c r="CT22" t="e">
        <f t="shared" si="31"/>
        <v>#N/A</v>
      </c>
      <c r="CU22" t="e">
        <f t="shared" si="32"/>
        <v>#N/A</v>
      </c>
      <c r="CV22" t="e">
        <f t="shared" si="33"/>
        <v>#N/A</v>
      </c>
      <c r="CW22" s="693">
        <f>ROUNDUP('償却資産明細書(入力)'!G9*95%,0)</f>
        <v>0</v>
      </c>
      <c r="CX22" s="616">
        <f>'償却資産明細書(入力)'!G9-新償却資産計算!CW22</f>
        <v>0</v>
      </c>
      <c r="CY22" t="e">
        <f t="shared" si="34"/>
        <v>#N/A</v>
      </c>
      <c r="CZ22" t="e">
        <f t="shared" si="15"/>
        <v>#N/A</v>
      </c>
      <c r="DA22">
        <f t="shared" si="35"/>
        <v>-1</v>
      </c>
      <c r="DB22" t="e">
        <f t="shared" si="36"/>
        <v>#N/A</v>
      </c>
      <c r="DC22" t="e">
        <f>IF($CN22&lt;$BG$62,12,IF($CN22=$BG$62,VLOOKUP('償却資産明細書(入力)'!F9,$AB$62:$AE$74,3,0),"-"))</f>
        <v>#N/A</v>
      </c>
      <c r="DD22" s="648" t="s">
        <v>463</v>
      </c>
      <c r="DE22">
        <v>12</v>
      </c>
      <c r="DF22" s="694" t="e">
        <f t="shared" si="16"/>
        <v>#N/A</v>
      </c>
      <c r="DG22" t="e">
        <f t="shared" si="37"/>
        <v>#N/A</v>
      </c>
      <c r="DH22" t="e">
        <f t="shared" si="17"/>
        <v>#N/A</v>
      </c>
      <c r="DI22" t="e">
        <f>IF($CY22&gt;4,1,IF($CY22&gt;0,'償却資産明細書(入力)'!G9-($CW22+$CZ22),IF(CT22&lt;0,"取得前",IF($CW22&gt;$CT22,'償却資産明細書(入力)'!G9-$CT22,'償却資産明細書(入力)'!G9-$CW22))))</f>
        <v>#N/A</v>
      </c>
      <c r="DJ22" t="e">
        <f t="shared" si="38"/>
        <v>#N/A</v>
      </c>
      <c r="DK22" t="e">
        <f t="shared" si="39"/>
        <v>#N/A</v>
      </c>
      <c r="DL22" t="e">
        <f t="shared" si="40"/>
        <v>#N/A</v>
      </c>
      <c r="DM22" t="e">
        <f t="shared" si="41"/>
        <v>#N/A</v>
      </c>
      <c r="DP22">
        <f>VLOOKUP('償却資産明細書(入力)'!J9,$K$62:$R$112,7,0)</f>
        <v>0</v>
      </c>
      <c r="DQ22">
        <f>VLOOKUP('償却資産明細書(入力)'!K9,$K$62:$R$112,7,0)</f>
        <v>0</v>
      </c>
      <c r="DR22" s="616">
        <f>'償却資産明細書(入力)'!G9</f>
        <v>0</v>
      </c>
      <c r="DS22" t="e">
        <f t="shared" si="42"/>
        <v>#N/A</v>
      </c>
      <c r="DT22" t="e">
        <f t="shared" si="43"/>
        <v>#N/A</v>
      </c>
      <c r="DU22" t="e">
        <f t="shared" si="44"/>
        <v>#N/A</v>
      </c>
      <c r="DV22" t="e">
        <f t="shared" si="45"/>
        <v>#N/A</v>
      </c>
      <c r="DW22" t="s">
        <v>462</v>
      </c>
      <c r="DX22" t="e">
        <f>IF($CN22&lt;$BG$62,12,IF($CN22=$BG$62,VLOOKUP('償却資産明細書(入力)'!F9,$AB$62:$AE$74,3,0),"-"))</f>
        <v>#N/A</v>
      </c>
      <c r="DY22" s="648" t="s">
        <v>463</v>
      </c>
      <c r="DZ22">
        <v>12</v>
      </c>
      <c r="EA22" t="e">
        <f t="shared" si="46"/>
        <v>#N/A</v>
      </c>
      <c r="EB22" t="e">
        <f t="shared" si="47"/>
        <v>#N/A</v>
      </c>
      <c r="EC22" t="e">
        <f t="shared" si="18"/>
        <v>#N/A</v>
      </c>
      <c r="ED22" t="e">
        <f t="shared" si="48"/>
        <v>#N/A</v>
      </c>
      <c r="EE22" t="e">
        <f t="shared" si="49"/>
        <v>#N/A</v>
      </c>
      <c r="EF22" t="e">
        <f t="shared" si="50"/>
        <v>#N/A</v>
      </c>
      <c r="EG22">
        <f t="shared" si="51"/>
        <v>0</v>
      </c>
      <c r="EH22">
        <f t="shared" si="52"/>
        <v>0</v>
      </c>
      <c r="EI22" t="e">
        <f t="shared" si="53"/>
        <v>#N/A</v>
      </c>
      <c r="EQ22" t="e">
        <f>IF(FC22&gt;=4,"－",'償却資産明細書(入力)'!G9)</f>
        <v>#N/A</v>
      </c>
      <c r="ER22" s="649" t="s">
        <v>465</v>
      </c>
      <c r="ES22" s="2209" t="s">
        <v>467</v>
      </c>
      <c r="ET22" s="2210"/>
      <c r="EU22" s="2211"/>
      <c r="EV22">
        <f>ROUNDUP('償却資産明細書(入力)'!G9/3,0)</f>
        <v>0</v>
      </c>
      <c r="EW22" s="650" t="s">
        <v>465</v>
      </c>
      <c r="EX22" s="651" t="s">
        <v>463</v>
      </c>
      <c r="EY22" s="652">
        <v>12</v>
      </c>
      <c r="EZ22" t="e">
        <f t="shared" si="54"/>
        <v>#N/A</v>
      </c>
      <c r="FA22" t="e">
        <f>IF(FC22&lt;4,EZ22+'償却資産明細書(入力)'!R9,"－")</f>
        <v>#N/A</v>
      </c>
      <c r="FB22" t="e">
        <f>IF(FC22&lt;4,IF('償却資産明細書(入力)'!U9="",新償却資産計算!FA22,FA22*'償却資産明細書(入力)'!U9),"－")</f>
        <v>#N/A</v>
      </c>
      <c r="FC22" t="e">
        <f t="shared" si="55"/>
        <v>#N/A</v>
      </c>
      <c r="FD22" t="e">
        <f t="shared" si="56"/>
        <v>#N/A</v>
      </c>
      <c r="FE22" t="e">
        <f t="shared" si="57"/>
        <v>#N/A</v>
      </c>
      <c r="FH22" t="e">
        <f t="shared" si="58"/>
        <v>#N/A</v>
      </c>
      <c r="FI22" t="str">
        <f>IF('償却資産明細書(入力)'!AA9="一括償却資産","一括償却","減価償却")</f>
        <v>減価償却</v>
      </c>
      <c r="FJ22" t="str">
        <f t="shared" si="59"/>
        <v>新償却率</v>
      </c>
    </row>
    <row r="23" spans="2:166" ht="14.25" x14ac:dyDescent="0.15">
      <c r="B23" s="641">
        <v>5</v>
      </c>
      <c r="C23" s="2365">
        <f t="shared" si="60"/>
        <v>0</v>
      </c>
      <c r="D23" s="2366"/>
      <c r="E23" s="2366"/>
      <c r="F23" s="2366"/>
      <c r="G23" s="2366"/>
      <c r="H23" s="2367"/>
      <c r="I23" s="2370" t="str">
        <f t="shared" si="19"/>
        <v>0</v>
      </c>
      <c r="J23" s="2371"/>
      <c r="K23" s="2372">
        <f t="shared" si="20"/>
        <v>0</v>
      </c>
      <c r="L23" s="2373"/>
      <c r="M23" s="2399">
        <f t="shared" si="21"/>
        <v>0</v>
      </c>
      <c r="N23" s="2399"/>
      <c r="O23" s="2400">
        <f t="shared" si="22"/>
        <v>0</v>
      </c>
      <c r="P23" s="2401"/>
      <c r="Q23" s="2386">
        <f t="shared" si="23"/>
        <v>0</v>
      </c>
      <c r="R23" s="2386"/>
      <c r="S23" s="2386"/>
      <c r="T23" s="2386"/>
      <c r="U23" s="2386"/>
      <c r="V23" s="2214" t="str">
        <f t="shared" si="0"/>
        <v>償却不可</v>
      </c>
      <c r="W23" s="2215"/>
      <c r="X23" s="2215"/>
      <c r="Y23" s="2216"/>
      <c r="Z23" s="2396" t="str">
        <f t="shared" si="1"/>
        <v>償却不可</v>
      </c>
      <c r="AA23" s="2288"/>
      <c r="AB23" s="2289" t="e">
        <f t="shared" si="2"/>
        <v>#N/A</v>
      </c>
      <c r="AC23" s="2290"/>
      <c r="AD23" s="2304" t="e">
        <f t="shared" si="24"/>
        <v>#N/A</v>
      </c>
      <c r="AE23" s="2305" t="e">
        <f t="shared" si="3"/>
        <v>#N/A</v>
      </c>
      <c r="AF23" s="2306" t="e">
        <f t="shared" si="3"/>
        <v>#N/A</v>
      </c>
      <c r="AG23" s="2299" t="str">
        <f t="shared" si="4"/>
        <v>-</v>
      </c>
      <c r="AH23" s="2300"/>
      <c r="AI23" s="672" t="s">
        <v>460</v>
      </c>
      <c r="AJ23" s="2287" t="str">
        <f t="shared" si="5"/>
        <v>-</v>
      </c>
      <c r="AK23" s="2288"/>
      <c r="AL23" s="2214" t="str">
        <f t="shared" si="6"/>
        <v>償却不可</v>
      </c>
      <c r="AM23" s="2215"/>
      <c r="AN23" s="2215"/>
      <c r="AO23" s="2216"/>
      <c r="AP23" s="2296"/>
      <c r="AQ23" s="2297"/>
      <c r="AR23" s="2298"/>
      <c r="AS23" s="2214" t="str">
        <f t="shared" si="7"/>
        <v>償却不可</v>
      </c>
      <c r="AT23" s="2215"/>
      <c r="AU23" s="2215"/>
      <c r="AV23" s="2216"/>
      <c r="AW23" s="2220">
        <f t="shared" si="25"/>
        <v>1</v>
      </c>
      <c r="AX23" s="2221"/>
      <c r="AY23" s="2221"/>
      <c r="AZ23" s="2221"/>
      <c r="BA23" s="2221"/>
      <c r="BB23" s="2221"/>
      <c r="BC23" s="2221"/>
      <c r="BD23" s="2221"/>
      <c r="BE23" s="2222"/>
      <c r="BF23" s="2214" t="str">
        <f t="shared" si="8"/>
        <v>償却不可</v>
      </c>
      <c r="BG23" s="2215"/>
      <c r="BH23" s="2215"/>
      <c r="BI23" s="2215"/>
      <c r="BJ23" s="2216"/>
      <c r="BK23" s="2214" t="str">
        <f t="shared" si="9"/>
        <v>償却不可</v>
      </c>
      <c r="BL23" s="2215"/>
      <c r="BM23" s="2215"/>
      <c r="BN23" s="2216"/>
      <c r="BO23" s="2217" t="str">
        <f t="shared" si="10"/>
        <v>償却不可</v>
      </c>
      <c r="BP23" s="2218"/>
      <c r="BQ23" s="2219"/>
      <c r="BR23" s="687" t="str">
        <f t="shared" si="26"/>
        <v/>
      </c>
      <c r="BS23" s="616" t="str">
        <f>IF('償却資産明細書(入力)'!Y10="","",'償却資産明細書(入力)'!Y10)</f>
        <v/>
      </c>
      <c r="BT23" s="616" t="str">
        <f t="shared" si="27"/>
        <v/>
      </c>
      <c r="BU23" t="e">
        <f t="shared" si="28"/>
        <v>#VALUE!</v>
      </c>
      <c r="BV23" t="str">
        <f t="shared" si="11"/>
        <v>償却不可</v>
      </c>
      <c r="BW23" t="str">
        <f t="shared" si="12"/>
        <v>償却不可</v>
      </c>
      <c r="BX23" t="str">
        <f t="shared" si="13"/>
        <v>償却不可</v>
      </c>
      <c r="BY23" t="str">
        <f t="shared" si="14"/>
        <v>償却不可</v>
      </c>
      <c r="BZ23" s="676">
        <f>'償却資産明細書(入力)'!J10</f>
        <v>0</v>
      </c>
      <c r="CA23" s="676">
        <f>'償却資産明細書(入力)'!K10</f>
        <v>0</v>
      </c>
      <c r="CB23" s="679" t="str">
        <f>IF('償却資産明細書(入力)'!AA10="一括償却資産","一括償却資産","減価償却")</f>
        <v>減価償却</v>
      </c>
      <c r="CC23" s="680">
        <f>'償却資産明細書(入力)'!B10</f>
        <v>0</v>
      </c>
      <c r="CD23" s="677"/>
      <c r="CE23" s="677">
        <f>'償却資産明細書(入力)'!C10</f>
        <v>0</v>
      </c>
      <c r="CF23" s="677"/>
      <c r="CG23" s="677">
        <f>'償却資産明細書(入力)'!D10</f>
        <v>0</v>
      </c>
      <c r="CH23" s="677">
        <f>'償却資産明細書(入力)'!E10</f>
        <v>0</v>
      </c>
      <c r="CI23" s="677">
        <f>'償却資産明細書(入力)'!F10</f>
        <v>0</v>
      </c>
      <c r="CJ23" s="679">
        <f>'償却資産明細書(入力)'!G10</f>
        <v>0</v>
      </c>
      <c r="CK23" s="678">
        <f>IF('償却資産明細書(入力)'!U10="",100,'償却資産明細書(入力)'!U10*100)</f>
        <v>100</v>
      </c>
      <c r="CN23" t="e">
        <f>IF('償却資産明細書(入力)'!D10="昭和",VLOOKUP('償却資産明細書(入力)'!E10,$AK$62:$AP$125,4,0),IF('償却資産明細書(入力)'!D10="平成",VLOOKUP('償却資産明細書(入力)'!E10,$AR$62:$AW$125,4,0),VLOOKUP('償却資産明細書(入力)'!E10,$AY$62:$BD$125,4,0)))</f>
        <v>#N/A</v>
      </c>
      <c r="CO23">
        <f>VLOOKUP('償却資産明細書(入力)'!J10,$K$62:$R$112,5,0)</f>
        <v>0</v>
      </c>
      <c r="CP23">
        <f>VLOOKUP('償却資産明細書(入力)'!K10,$K$62:$R$112,5,0)</f>
        <v>0</v>
      </c>
      <c r="CQ23" t="e">
        <f>IF($CN23&lt;2007,ROUNDUP('償却資産明細書(入力)'!G10*$X$62,0),IF(AND($CN23=2007,'償却資産明細書(入力)'!F10&lt;4),ROUNDUP('償却資産明細書(入力)'!G10*$X$62,0),'償却資産明細書(入力)'!G10))</f>
        <v>#N/A</v>
      </c>
      <c r="CR23" t="e">
        <f t="shared" si="29"/>
        <v>#N/A</v>
      </c>
      <c r="CS23" t="e">
        <f t="shared" si="30"/>
        <v>#N/A</v>
      </c>
      <c r="CT23" t="e">
        <f t="shared" si="31"/>
        <v>#N/A</v>
      </c>
      <c r="CU23" t="e">
        <f t="shared" si="32"/>
        <v>#N/A</v>
      </c>
      <c r="CV23" t="e">
        <f t="shared" si="33"/>
        <v>#N/A</v>
      </c>
      <c r="CW23" s="693">
        <f>ROUNDUP('償却資産明細書(入力)'!G10*95%,0)</f>
        <v>0</v>
      </c>
      <c r="CX23" s="616">
        <f>'償却資産明細書(入力)'!G10-新償却資産計算!CW23</f>
        <v>0</v>
      </c>
      <c r="CY23" t="e">
        <f t="shared" si="34"/>
        <v>#N/A</v>
      </c>
      <c r="CZ23" t="e">
        <f t="shared" si="15"/>
        <v>#N/A</v>
      </c>
      <c r="DA23">
        <f t="shared" si="35"/>
        <v>-1</v>
      </c>
      <c r="DB23" t="e">
        <f t="shared" si="36"/>
        <v>#N/A</v>
      </c>
      <c r="DC23" t="e">
        <f>IF($CN23&lt;$BG$62,12,IF($CN23=$BG$62,VLOOKUP('償却資産明細書(入力)'!F10,$AB$62:$AE$74,3,0),"-"))</f>
        <v>#N/A</v>
      </c>
      <c r="DD23" s="648" t="s">
        <v>463</v>
      </c>
      <c r="DE23">
        <v>12</v>
      </c>
      <c r="DF23" s="694" t="e">
        <f t="shared" si="16"/>
        <v>#N/A</v>
      </c>
      <c r="DG23" t="e">
        <f t="shared" si="37"/>
        <v>#N/A</v>
      </c>
      <c r="DH23" t="e">
        <f t="shared" si="17"/>
        <v>#N/A</v>
      </c>
      <c r="DI23" t="e">
        <f>IF($CY23&gt;4,1,IF($CY23&gt;0,'償却資産明細書(入力)'!G10-($CW23+$CZ23),IF(CT23&lt;0,"取得前",IF($CW23&gt;$CT23,'償却資産明細書(入力)'!G10-$CT23,'償却資産明細書(入力)'!G10-$CW23))))</f>
        <v>#N/A</v>
      </c>
      <c r="DJ23" t="e">
        <f t="shared" si="38"/>
        <v>#N/A</v>
      </c>
      <c r="DK23" t="e">
        <f t="shared" si="39"/>
        <v>#N/A</v>
      </c>
      <c r="DL23" t="e">
        <f t="shared" si="40"/>
        <v>#N/A</v>
      </c>
      <c r="DM23" t="e">
        <f t="shared" si="41"/>
        <v>#N/A</v>
      </c>
      <c r="DP23">
        <f>VLOOKUP('償却資産明細書(入力)'!J10,$K$62:$R$112,7,0)</f>
        <v>0</v>
      </c>
      <c r="DQ23">
        <f>VLOOKUP('償却資産明細書(入力)'!K10,$K$62:$R$112,7,0)</f>
        <v>0</v>
      </c>
      <c r="DR23" s="616">
        <f>'償却資産明細書(入力)'!G10</f>
        <v>0</v>
      </c>
      <c r="DS23" t="e">
        <f t="shared" si="42"/>
        <v>#N/A</v>
      </c>
      <c r="DT23" t="e">
        <f t="shared" si="43"/>
        <v>#N/A</v>
      </c>
      <c r="DU23" t="e">
        <f t="shared" si="44"/>
        <v>#N/A</v>
      </c>
      <c r="DV23" t="e">
        <f t="shared" si="45"/>
        <v>#N/A</v>
      </c>
      <c r="DW23" t="s">
        <v>462</v>
      </c>
      <c r="DX23" t="e">
        <f>IF($CN23&lt;$BG$62,12,IF($CN23=$BG$62,VLOOKUP('償却資産明細書(入力)'!F10,$AB$62:$AE$74,3,0),"-"))</f>
        <v>#N/A</v>
      </c>
      <c r="DY23" s="648" t="s">
        <v>463</v>
      </c>
      <c r="DZ23">
        <v>12</v>
      </c>
      <c r="EA23" t="e">
        <f t="shared" si="46"/>
        <v>#N/A</v>
      </c>
      <c r="EB23" t="e">
        <f t="shared" si="47"/>
        <v>#N/A</v>
      </c>
      <c r="EC23" t="e">
        <f t="shared" si="18"/>
        <v>#N/A</v>
      </c>
      <c r="ED23" t="e">
        <f t="shared" si="48"/>
        <v>#N/A</v>
      </c>
      <c r="EE23" t="e">
        <f t="shared" si="49"/>
        <v>#N/A</v>
      </c>
      <c r="EF23" t="e">
        <f t="shared" si="50"/>
        <v>#N/A</v>
      </c>
      <c r="EG23">
        <f t="shared" si="51"/>
        <v>0</v>
      </c>
      <c r="EH23">
        <f t="shared" si="52"/>
        <v>0</v>
      </c>
      <c r="EI23" t="e">
        <f t="shared" si="53"/>
        <v>#N/A</v>
      </c>
      <c r="EQ23" t="e">
        <f>IF(FC23&gt;=4,"－",'償却資産明細書(入力)'!G10)</f>
        <v>#N/A</v>
      </c>
      <c r="ER23" s="649" t="s">
        <v>465</v>
      </c>
      <c r="ES23" s="2209" t="s">
        <v>467</v>
      </c>
      <c r="ET23" s="2210"/>
      <c r="EU23" s="2211"/>
      <c r="EV23">
        <f>ROUNDUP('償却資産明細書(入力)'!G10/3,0)</f>
        <v>0</v>
      </c>
      <c r="EW23" s="650" t="s">
        <v>465</v>
      </c>
      <c r="EX23" s="651" t="s">
        <v>463</v>
      </c>
      <c r="EY23" s="652">
        <v>12</v>
      </c>
      <c r="EZ23" t="e">
        <f t="shared" si="54"/>
        <v>#N/A</v>
      </c>
      <c r="FA23" t="e">
        <f>IF(FC23&lt;4,EZ23+'償却資産明細書(入力)'!R10,"－")</f>
        <v>#N/A</v>
      </c>
      <c r="FB23" t="e">
        <f>IF(FC23&lt;4,IF('償却資産明細書(入力)'!U10="",新償却資産計算!FA23,FA23*'償却資産明細書(入力)'!U10),"－")</f>
        <v>#N/A</v>
      </c>
      <c r="FC23" t="e">
        <f t="shared" si="55"/>
        <v>#N/A</v>
      </c>
      <c r="FD23" t="e">
        <f t="shared" si="56"/>
        <v>#N/A</v>
      </c>
      <c r="FE23" t="e">
        <f t="shared" si="57"/>
        <v>#N/A</v>
      </c>
      <c r="FH23" t="e">
        <f t="shared" si="58"/>
        <v>#N/A</v>
      </c>
      <c r="FI23" t="str">
        <f>IF('償却資産明細書(入力)'!AA10="一括償却資産","一括償却","減価償却")</f>
        <v>減価償却</v>
      </c>
      <c r="FJ23" t="str">
        <f t="shared" si="59"/>
        <v>新償却率</v>
      </c>
    </row>
    <row r="24" spans="2:166" ht="14.25" x14ac:dyDescent="0.15">
      <c r="B24" s="641">
        <v>6</v>
      </c>
      <c r="C24" s="2365">
        <f t="shared" si="60"/>
        <v>0</v>
      </c>
      <c r="D24" s="2366"/>
      <c r="E24" s="2366"/>
      <c r="F24" s="2366"/>
      <c r="G24" s="2366"/>
      <c r="H24" s="2367"/>
      <c r="I24" s="2370" t="str">
        <f t="shared" si="19"/>
        <v>0</v>
      </c>
      <c r="J24" s="2371"/>
      <c r="K24" s="2372">
        <f t="shared" si="20"/>
        <v>0</v>
      </c>
      <c r="L24" s="2373"/>
      <c r="M24" s="2399">
        <f t="shared" si="21"/>
        <v>0</v>
      </c>
      <c r="N24" s="2399"/>
      <c r="O24" s="2400">
        <f t="shared" si="22"/>
        <v>0</v>
      </c>
      <c r="P24" s="2401"/>
      <c r="Q24" s="2386">
        <f t="shared" si="23"/>
        <v>0</v>
      </c>
      <c r="R24" s="2386"/>
      <c r="S24" s="2386"/>
      <c r="T24" s="2386"/>
      <c r="U24" s="2386"/>
      <c r="V24" s="2214" t="str">
        <f t="shared" si="0"/>
        <v>償却不可</v>
      </c>
      <c r="W24" s="2215"/>
      <c r="X24" s="2215"/>
      <c r="Y24" s="2216"/>
      <c r="Z24" s="2396" t="str">
        <f t="shared" si="1"/>
        <v>償却不可</v>
      </c>
      <c r="AA24" s="2288"/>
      <c r="AB24" s="2289" t="e">
        <f t="shared" si="2"/>
        <v>#N/A</v>
      </c>
      <c r="AC24" s="2290"/>
      <c r="AD24" s="2304" t="e">
        <f t="shared" si="24"/>
        <v>#N/A</v>
      </c>
      <c r="AE24" s="2305" t="e">
        <f t="shared" si="3"/>
        <v>#N/A</v>
      </c>
      <c r="AF24" s="2306" t="e">
        <f t="shared" si="3"/>
        <v>#N/A</v>
      </c>
      <c r="AG24" s="2299" t="str">
        <f t="shared" si="4"/>
        <v>-</v>
      </c>
      <c r="AH24" s="2300"/>
      <c r="AI24" s="672" t="s">
        <v>460</v>
      </c>
      <c r="AJ24" s="2287" t="str">
        <f t="shared" si="5"/>
        <v>-</v>
      </c>
      <c r="AK24" s="2288"/>
      <c r="AL24" s="2214" t="str">
        <f t="shared" si="6"/>
        <v>償却不可</v>
      </c>
      <c r="AM24" s="2215"/>
      <c r="AN24" s="2215"/>
      <c r="AO24" s="2216"/>
      <c r="AP24" s="2296"/>
      <c r="AQ24" s="2297"/>
      <c r="AR24" s="2298"/>
      <c r="AS24" s="2214" t="str">
        <f t="shared" si="7"/>
        <v>償却不可</v>
      </c>
      <c r="AT24" s="2215"/>
      <c r="AU24" s="2215"/>
      <c r="AV24" s="2216"/>
      <c r="AW24" s="2220">
        <f t="shared" si="25"/>
        <v>1</v>
      </c>
      <c r="AX24" s="2221"/>
      <c r="AY24" s="2221"/>
      <c r="AZ24" s="2221"/>
      <c r="BA24" s="2221"/>
      <c r="BB24" s="2221"/>
      <c r="BC24" s="2221"/>
      <c r="BD24" s="2221"/>
      <c r="BE24" s="2222"/>
      <c r="BF24" s="2214" t="str">
        <f t="shared" si="8"/>
        <v>償却不可</v>
      </c>
      <c r="BG24" s="2215"/>
      <c r="BH24" s="2215"/>
      <c r="BI24" s="2215"/>
      <c r="BJ24" s="2216"/>
      <c r="BK24" s="2214" t="str">
        <f t="shared" si="9"/>
        <v>償却不可</v>
      </c>
      <c r="BL24" s="2215"/>
      <c r="BM24" s="2215"/>
      <c r="BN24" s="2216"/>
      <c r="BO24" s="2217" t="str">
        <f t="shared" si="10"/>
        <v>償却不可</v>
      </c>
      <c r="BP24" s="2218"/>
      <c r="BQ24" s="2219"/>
      <c r="BR24" s="687" t="str">
        <f t="shared" si="26"/>
        <v/>
      </c>
      <c r="BS24" s="616" t="str">
        <f>IF('償却資産明細書(入力)'!Y11="","",'償却資産明細書(入力)'!Y11)</f>
        <v/>
      </c>
      <c r="BT24" s="616" t="str">
        <f t="shared" si="27"/>
        <v/>
      </c>
      <c r="BU24" t="e">
        <f t="shared" si="28"/>
        <v>#VALUE!</v>
      </c>
      <c r="BV24" t="str">
        <f t="shared" si="11"/>
        <v>償却不可</v>
      </c>
      <c r="BW24" t="str">
        <f t="shared" si="12"/>
        <v>償却不可</v>
      </c>
      <c r="BX24" t="str">
        <f t="shared" si="13"/>
        <v>償却不可</v>
      </c>
      <c r="BY24" t="str">
        <f t="shared" si="14"/>
        <v>償却不可</v>
      </c>
      <c r="BZ24" s="676">
        <f>'償却資産明細書(入力)'!J11</f>
        <v>0</v>
      </c>
      <c r="CA24" s="676">
        <f>'償却資産明細書(入力)'!K11</f>
        <v>0</v>
      </c>
      <c r="CB24" s="679" t="str">
        <f>IF('償却資産明細書(入力)'!AA11="一括償却資産","一括償却資産","減価償却")</f>
        <v>減価償却</v>
      </c>
      <c r="CC24" s="680">
        <f>'償却資産明細書(入力)'!B11</f>
        <v>0</v>
      </c>
      <c r="CD24" s="677"/>
      <c r="CE24" s="677">
        <f>'償却資産明細書(入力)'!C11</f>
        <v>0</v>
      </c>
      <c r="CF24" s="677"/>
      <c r="CG24" s="677">
        <f>'償却資産明細書(入力)'!D11</f>
        <v>0</v>
      </c>
      <c r="CH24" s="677">
        <f>'償却資産明細書(入力)'!E11</f>
        <v>0</v>
      </c>
      <c r="CI24" s="677">
        <f>'償却資産明細書(入力)'!F11</f>
        <v>0</v>
      </c>
      <c r="CJ24" s="679">
        <f>'償却資産明細書(入力)'!G11</f>
        <v>0</v>
      </c>
      <c r="CK24" s="678">
        <f>IF('償却資産明細書(入力)'!U11="",100,'償却資産明細書(入力)'!U11*100)</f>
        <v>100</v>
      </c>
      <c r="CN24" t="e">
        <f>IF('償却資産明細書(入力)'!D11="昭和",VLOOKUP('償却資産明細書(入力)'!E11,$AK$62:$AP$125,4,0),IF('償却資産明細書(入力)'!D11="平成",VLOOKUP('償却資産明細書(入力)'!E11,$AR$62:$AW$125,4,0),VLOOKUP('償却資産明細書(入力)'!E11,$AY$62:$BD$125,4,0)))</f>
        <v>#N/A</v>
      </c>
      <c r="CO24">
        <f>VLOOKUP('償却資産明細書(入力)'!J11,$K$62:$R$112,5,0)</f>
        <v>0</v>
      </c>
      <c r="CP24">
        <f>VLOOKUP('償却資産明細書(入力)'!K11,$K$62:$R$112,5,0)</f>
        <v>0</v>
      </c>
      <c r="CQ24" t="e">
        <f>IF($CN24&lt;2007,ROUNDUP('償却資産明細書(入力)'!G11*$X$62,0),IF(AND($CN24=2007,'償却資産明細書(入力)'!F11&lt;4),ROUNDUP('償却資産明細書(入力)'!G11*$X$62,0),'償却資産明細書(入力)'!G11))</f>
        <v>#N/A</v>
      </c>
      <c r="CR24" t="e">
        <f t="shared" si="29"/>
        <v>#N/A</v>
      </c>
      <c r="CS24" t="e">
        <f t="shared" si="30"/>
        <v>#N/A</v>
      </c>
      <c r="CT24" t="e">
        <f t="shared" si="31"/>
        <v>#N/A</v>
      </c>
      <c r="CU24" t="e">
        <f t="shared" si="32"/>
        <v>#N/A</v>
      </c>
      <c r="CV24" t="e">
        <f t="shared" si="33"/>
        <v>#N/A</v>
      </c>
      <c r="CW24" s="693">
        <f>ROUNDUP('償却資産明細書(入力)'!G11*95%,0)</f>
        <v>0</v>
      </c>
      <c r="CX24" s="616">
        <f>'償却資産明細書(入力)'!G11-新償却資産計算!CW24</f>
        <v>0</v>
      </c>
      <c r="CY24" t="e">
        <f t="shared" si="34"/>
        <v>#N/A</v>
      </c>
      <c r="CZ24" t="e">
        <f t="shared" si="15"/>
        <v>#N/A</v>
      </c>
      <c r="DA24">
        <f t="shared" si="35"/>
        <v>-1</v>
      </c>
      <c r="DB24" t="e">
        <f t="shared" si="36"/>
        <v>#N/A</v>
      </c>
      <c r="DC24" t="e">
        <f>IF($CN24&lt;$BG$62,12,IF($CN24=$BG$62,VLOOKUP('償却資産明細書(入力)'!F11,$AB$62:$AE$74,3,0),"-"))</f>
        <v>#N/A</v>
      </c>
      <c r="DD24" s="648" t="s">
        <v>463</v>
      </c>
      <c r="DE24">
        <v>12</v>
      </c>
      <c r="DF24" s="694" t="e">
        <f t="shared" si="16"/>
        <v>#N/A</v>
      </c>
      <c r="DG24" t="e">
        <f t="shared" si="37"/>
        <v>#N/A</v>
      </c>
      <c r="DH24" t="e">
        <f t="shared" si="17"/>
        <v>#N/A</v>
      </c>
      <c r="DI24" t="e">
        <f>IF($CY24&gt;4,1,IF($CY24&gt;0,'償却資産明細書(入力)'!G11-($CW24+$CZ24),IF(CT24&lt;0,"取得前",IF($CW24&gt;$CT24,'償却資産明細書(入力)'!G11-$CT24,'償却資産明細書(入力)'!G11-$CW24))))</f>
        <v>#N/A</v>
      </c>
      <c r="DJ24" t="e">
        <f t="shared" si="38"/>
        <v>#N/A</v>
      </c>
      <c r="DK24" t="e">
        <f t="shared" si="39"/>
        <v>#N/A</v>
      </c>
      <c r="DL24" t="e">
        <f t="shared" si="40"/>
        <v>#N/A</v>
      </c>
      <c r="DM24" t="e">
        <f t="shared" si="41"/>
        <v>#N/A</v>
      </c>
      <c r="DP24">
        <f>VLOOKUP('償却資産明細書(入力)'!J11,$K$62:$R$112,7,0)</f>
        <v>0</v>
      </c>
      <c r="DQ24">
        <f>VLOOKUP('償却資産明細書(入力)'!K11,$K$62:$R$112,7,0)</f>
        <v>0</v>
      </c>
      <c r="DR24" s="616">
        <f>'償却資産明細書(入力)'!G11</f>
        <v>0</v>
      </c>
      <c r="DS24" t="e">
        <f t="shared" si="42"/>
        <v>#N/A</v>
      </c>
      <c r="DT24" t="e">
        <f t="shared" si="43"/>
        <v>#N/A</v>
      </c>
      <c r="DU24" t="e">
        <f t="shared" si="44"/>
        <v>#N/A</v>
      </c>
      <c r="DV24" t="e">
        <f t="shared" si="45"/>
        <v>#N/A</v>
      </c>
      <c r="DW24" t="s">
        <v>462</v>
      </c>
      <c r="DX24" t="e">
        <f>IF($CN24&lt;$BG$62,12,IF($CN24=$BG$62,VLOOKUP('償却資産明細書(入力)'!F11,$AB$62:$AE$74,3,0),"-"))</f>
        <v>#N/A</v>
      </c>
      <c r="DY24" s="648" t="s">
        <v>463</v>
      </c>
      <c r="DZ24">
        <v>12</v>
      </c>
      <c r="EA24" t="e">
        <f t="shared" si="46"/>
        <v>#N/A</v>
      </c>
      <c r="EB24" t="e">
        <f t="shared" si="47"/>
        <v>#N/A</v>
      </c>
      <c r="EC24" t="e">
        <f t="shared" si="18"/>
        <v>#N/A</v>
      </c>
      <c r="ED24" t="e">
        <f t="shared" si="48"/>
        <v>#N/A</v>
      </c>
      <c r="EE24" t="e">
        <f t="shared" si="49"/>
        <v>#N/A</v>
      </c>
      <c r="EF24" t="e">
        <f t="shared" si="50"/>
        <v>#N/A</v>
      </c>
      <c r="EG24">
        <f t="shared" si="51"/>
        <v>0</v>
      </c>
      <c r="EH24">
        <f t="shared" si="52"/>
        <v>0</v>
      </c>
      <c r="EI24" t="e">
        <f t="shared" si="53"/>
        <v>#N/A</v>
      </c>
      <c r="EQ24" t="e">
        <f>IF(FC24&gt;=4,"－",'償却資産明細書(入力)'!G11)</f>
        <v>#N/A</v>
      </c>
      <c r="ER24" s="649" t="s">
        <v>465</v>
      </c>
      <c r="ES24" s="2209" t="s">
        <v>467</v>
      </c>
      <c r="ET24" s="2210"/>
      <c r="EU24" s="2211"/>
      <c r="EV24">
        <f>ROUNDUP('償却資産明細書(入力)'!G11/3,0)</f>
        <v>0</v>
      </c>
      <c r="EW24" s="650" t="s">
        <v>465</v>
      </c>
      <c r="EX24" s="651" t="s">
        <v>463</v>
      </c>
      <c r="EY24" s="652">
        <v>12</v>
      </c>
      <c r="EZ24" t="e">
        <f t="shared" si="54"/>
        <v>#N/A</v>
      </c>
      <c r="FA24" t="e">
        <f>IF(FC24&lt;4,EZ24+'償却資産明細書(入力)'!R11,"－")</f>
        <v>#N/A</v>
      </c>
      <c r="FB24" t="e">
        <f>IF(FC24&lt;4,IF('償却資産明細書(入力)'!U11="",新償却資産計算!FA24,FA24*'償却資産明細書(入力)'!U11),"－")</f>
        <v>#N/A</v>
      </c>
      <c r="FC24" t="e">
        <f t="shared" si="55"/>
        <v>#N/A</v>
      </c>
      <c r="FD24" t="e">
        <f t="shared" si="56"/>
        <v>#N/A</v>
      </c>
      <c r="FE24" t="e">
        <f t="shared" si="57"/>
        <v>#N/A</v>
      </c>
      <c r="FH24" t="e">
        <f t="shared" si="58"/>
        <v>#N/A</v>
      </c>
      <c r="FI24" t="str">
        <f>IF('償却資産明細書(入力)'!AA11="一括償却資産","一括償却","減価償却")</f>
        <v>減価償却</v>
      </c>
      <c r="FJ24" t="str">
        <f t="shared" si="59"/>
        <v>新償却率</v>
      </c>
    </row>
    <row r="25" spans="2:166" ht="14.25" x14ac:dyDescent="0.15">
      <c r="B25" s="641">
        <v>7</v>
      </c>
      <c r="C25" s="2365">
        <f t="shared" si="60"/>
        <v>0</v>
      </c>
      <c r="D25" s="2366"/>
      <c r="E25" s="2366"/>
      <c r="F25" s="2366"/>
      <c r="G25" s="2366"/>
      <c r="H25" s="2367"/>
      <c r="I25" s="2370" t="str">
        <f t="shared" si="19"/>
        <v>0</v>
      </c>
      <c r="J25" s="2371"/>
      <c r="K25" s="2372">
        <f t="shared" si="20"/>
        <v>0</v>
      </c>
      <c r="L25" s="2373"/>
      <c r="M25" s="2399">
        <f t="shared" si="21"/>
        <v>0</v>
      </c>
      <c r="N25" s="2399"/>
      <c r="O25" s="2400">
        <f t="shared" si="22"/>
        <v>0</v>
      </c>
      <c r="P25" s="2401"/>
      <c r="Q25" s="2386">
        <f t="shared" si="23"/>
        <v>0</v>
      </c>
      <c r="R25" s="2386"/>
      <c r="S25" s="2386"/>
      <c r="T25" s="2386"/>
      <c r="U25" s="2386"/>
      <c r="V25" s="2214" t="str">
        <f t="shared" si="0"/>
        <v>償却不可</v>
      </c>
      <c r="W25" s="2215"/>
      <c r="X25" s="2215"/>
      <c r="Y25" s="2216"/>
      <c r="Z25" s="2396" t="str">
        <f t="shared" si="1"/>
        <v>償却不可</v>
      </c>
      <c r="AA25" s="2288"/>
      <c r="AB25" s="2289" t="e">
        <f t="shared" si="2"/>
        <v>#N/A</v>
      </c>
      <c r="AC25" s="2290"/>
      <c r="AD25" s="2304" t="e">
        <f t="shared" si="24"/>
        <v>#N/A</v>
      </c>
      <c r="AE25" s="2305" t="e">
        <f t="shared" si="3"/>
        <v>#N/A</v>
      </c>
      <c r="AF25" s="2306" t="e">
        <f t="shared" si="3"/>
        <v>#N/A</v>
      </c>
      <c r="AG25" s="2299" t="str">
        <f t="shared" si="4"/>
        <v>-</v>
      </c>
      <c r="AH25" s="2300"/>
      <c r="AI25" s="672" t="s">
        <v>460</v>
      </c>
      <c r="AJ25" s="2287" t="str">
        <f t="shared" si="5"/>
        <v>-</v>
      </c>
      <c r="AK25" s="2288"/>
      <c r="AL25" s="2214" t="str">
        <f t="shared" si="6"/>
        <v>償却不可</v>
      </c>
      <c r="AM25" s="2215"/>
      <c r="AN25" s="2215"/>
      <c r="AO25" s="2216"/>
      <c r="AP25" s="2296"/>
      <c r="AQ25" s="2297"/>
      <c r="AR25" s="2298"/>
      <c r="AS25" s="2214" t="str">
        <f t="shared" si="7"/>
        <v>償却不可</v>
      </c>
      <c r="AT25" s="2215"/>
      <c r="AU25" s="2215"/>
      <c r="AV25" s="2216"/>
      <c r="AW25" s="2220">
        <f t="shared" si="25"/>
        <v>1</v>
      </c>
      <c r="AX25" s="2221"/>
      <c r="AY25" s="2221"/>
      <c r="AZ25" s="2221"/>
      <c r="BA25" s="2221"/>
      <c r="BB25" s="2221"/>
      <c r="BC25" s="2221"/>
      <c r="BD25" s="2221"/>
      <c r="BE25" s="2222"/>
      <c r="BF25" s="2214" t="str">
        <f t="shared" si="8"/>
        <v>償却不可</v>
      </c>
      <c r="BG25" s="2215"/>
      <c r="BH25" s="2215"/>
      <c r="BI25" s="2215"/>
      <c r="BJ25" s="2216"/>
      <c r="BK25" s="2214" t="str">
        <f t="shared" si="9"/>
        <v>償却不可</v>
      </c>
      <c r="BL25" s="2215"/>
      <c r="BM25" s="2215"/>
      <c r="BN25" s="2216"/>
      <c r="BO25" s="2217" t="str">
        <f t="shared" si="10"/>
        <v>償却不可</v>
      </c>
      <c r="BP25" s="2218"/>
      <c r="BQ25" s="2219"/>
      <c r="BR25" s="687" t="str">
        <f t="shared" si="26"/>
        <v/>
      </c>
      <c r="BS25" s="616" t="str">
        <f>IF('償却資産明細書(入力)'!Y12="","",'償却資産明細書(入力)'!Y12)</f>
        <v/>
      </c>
      <c r="BT25" s="616" t="str">
        <f t="shared" si="27"/>
        <v/>
      </c>
      <c r="BU25" t="e">
        <f t="shared" si="28"/>
        <v>#VALUE!</v>
      </c>
      <c r="BV25" t="str">
        <f t="shared" si="11"/>
        <v>償却不可</v>
      </c>
      <c r="BW25" t="str">
        <f t="shared" si="12"/>
        <v>償却不可</v>
      </c>
      <c r="BX25" t="str">
        <f t="shared" si="13"/>
        <v>償却不可</v>
      </c>
      <c r="BY25" t="str">
        <f t="shared" si="14"/>
        <v>償却不可</v>
      </c>
      <c r="BZ25" s="676">
        <f>'償却資産明細書(入力)'!J12</f>
        <v>0</v>
      </c>
      <c r="CA25" s="676">
        <f>'償却資産明細書(入力)'!K12</f>
        <v>0</v>
      </c>
      <c r="CB25" s="679" t="str">
        <f>IF('償却資産明細書(入力)'!AA12="一括償却資産","一括償却資産","減価償却")</f>
        <v>減価償却</v>
      </c>
      <c r="CC25" s="680">
        <f>'償却資産明細書(入力)'!B12</f>
        <v>0</v>
      </c>
      <c r="CD25" s="677"/>
      <c r="CE25" s="677">
        <f>'償却資産明細書(入力)'!C12</f>
        <v>0</v>
      </c>
      <c r="CF25" s="677"/>
      <c r="CG25" s="677">
        <f>'償却資産明細書(入力)'!D12</f>
        <v>0</v>
      </c>
      <c r="CH25" s="677">
        <f>'償却資産明細書(入力)'!E12</f>
        <v>0</v>
      </c>
      <c r="CI25" s="677">
        <f>'償却資産明細書(入力)'!F12</f>
        <v>0</v>
      </c>
      <c r="CJ25" s="679">
        <f>'償却資産明細書(入力)'!G12</f>
        <v>0</v>
      </c>
      <c r="CK25" s="678">
        <f>IF('償却資産明細書(入力)'!U12="",100,'償却資産明細書(入力)'!U12*100)</f>
        <v>100</v>
      </c>
      <c r="CN25" t="e">
        <f>IF('償却資産明細書(入力)'!D12="昭和",VLOOKUP('償却資産明細書(入力)'!E12,$AK$62:$AP$125,4,0),IF('償却資産明細書(入力)'!D12="平成",VLOOKUP('償却資産明細書(入力)'!E12,$AR$62:$AW$125,4,0),VLOOKUP('償却資産明細書(入力)'!E12,$AY$62:$BD$125,4,0)))</f>
        <v>#N/A</v>
      </c>
      <c r="CO25">
        <f>VLOOKUP('償却資産明細書(入力)'!J12,$K$62:$R$112,5,0)</f>
        <v>0</v>
      </c>
      <c r="CP25">
        <f>VLOOKUP('償却資産明細書(入力)'!K12,$K$62:$R$112,5,0)</f>
        <v>0</v>
      </c>
      <c r="CQ25" t="e">
        <f>IF($CN25&lt;2007,ROUNDUP('償却資産明細書(入力)'!G12*$X$62,0),IF(AND($CN25=2007,'償却資産明細書(入力)'!F12&lt;4),ROUNDUP('償却資産明細書(入力)'!G12*$X$62,0),'償却資産明細書(入力)'!G12))</f>
        <v>#N/A</v>
      </c>
      <c r="CR25" t="e">
        <f t="shared" si="29"/>
        <v>#N/A</v>
      </c>
      <c r="CS25" t="e">
        <f t="shared" si="30"/>
        <v>#N/A</v>
      </c>
      <c r="CT25" t="e">
        <f t="shared" si="31"/>
        <v>#N/A</v>
      </c>
      <c r="CU25" t="e">
        <f t="shared" si="32"/>
        <v>#N/A</v>
      </c>
      <c r="CV25" t="e">
        <f t="shared" si="33"/>
        <v>#N/A</v>
      </c>
      <c r="CW25" s="693">
        <f>ROUNDUP('償却資産明細書(入力)'!G12*95%,0)</f>
        <v>0</v>
      </c>
      <c r="CX25" s="616">
        <f>'償却資産明細書(入力)'!G12-新償却資産計算!CW25</f>
        <v>0</v>
      </c>
      <c r="CY25" t="e">
        <f t="shared" si="34"/>
        <v>#N/A</v>
      </c>
      <c r="CZ25" t="e">
        <f t="shared" si="15"/>
        <v>#N/A</v>
      </c>
      <c r="DA25">
        <f t="shared" si="35"/>
        <v>-1</v>
      </c>
      <c r="DB25" t="e">
        <f t="shared" si="36"/>
        <v>#N/A</v>
      </c>
      <c r="DC25" t="e">
        <f>IF($CN25&lt;$BG$62,12,IF($CN25=$BG$62,VLOOKUP('償却資産明細書(入力)'!F12,$AB$62:$AE$74,3,0),"-"))</f>
        <v>#N/A</v>
      </c>
      <c r="DD25" s="648" t="s">
        <v>463</v>
      </c>
      <c r="DE25">
        <v>12</v>
      </c>
      <c r="DF25" s="694" t="e">
        <f t="shared" si="16"/>
        <v>#N/A</v>
      </c>
      <c r="DG25" t="e">
        <f t="shared" si="37"/>
        <v>#N/A</v>
      </c>
      <c r="DH25" t="e">
        <f t="shared" si="17"/>
        <v>#N/A</v>
      </c>
      <c r="DI25" t="e">
        <f>IF($CY25&gt;4,1,IF($CY25&gt;0,'償却資産明細書(入力)'!G12-($CW25+$CZ25),IF(CT25&lt;0,"取得前",IF($CW25&gt;$CT25,'償却資産明細書(入力)'!G12-$CT25,'償却資産明細書(入力)'!G12-$CW25))))</f>
        <v>#N/A</v>
      </c>
      <c r="DJ25" t="e">
        <f t="shared" si="38"/>
        <v>#N/A</v>
      </c>
      <c r="DK25" t="e">
        <f t="shared" si="39"/>
        <v>#N/A</v>
      </c>
      <c r="DL25" t="e">
        <f t="shared" si="40"/>
        <v>#N/A</v>
      </c>
      <c r="DM25" t="e">
        <f t="shared" si="41"/>
        <v>#N/A</v>
      </c>
      <c r="DP25">
        <f>VLOOKUP('償却資産明細書(入力)'!J12,$K$62:$R$112,7,0)</f>
        <v>0</v>
      </c>
      <c r="DQ25">
        <f>VLOOKUP('償却資産明細書(入力)'!K12,$K$62:$R$112,7,0)</f>
        <v>0</v>
      </c>
      <c r="DR25" s="616">
        <f>'償却資産明細書(入力)'!G12</f>
        <v>0</v>
      </c>
      <c r="DS25" t="e">
        <f t="shared" si="42"/>
        <v>#N/A</v>
      </c>
      <c r="DT25" t="e">
        <f t="shared" si="43"/>
        <v>#N/A</v>
      </c>
      <c r="DU25" t="e">
        <f t="shared" si="44"/>
        <v>#N/A</v>
      </c>
      <c r="DV25" t="e">
        <f t="shared" si="45"/>
        <v>#N/A</v>
      </c>
      <c r="DW25" t="s">
        <v>462</v>
      </c>
      <c r="DX25" t="e">
        <f>IF($CN25&lt;$BG$62,12,IF($CN25=$BG$62,VLOOKUP('償却資産明細書(入力)'!F12,$AB$62:$AE$74,3,0),"-"))</f>
        <v>#N/A</v>
      </c>
      <c r="DY25" s="648" t="s">
        <v>463</v>
      </c>
      <c r="DZ25">
        <v>12</v>
      </c>
      <c r="EA25" t="e">
        <f t="shared" si="46"/>
        <v>#N/A</v>
      </c>
      <c r="EB25" t="e">
        <f t="shared" si="47"/>
        <v>#N/A</v>
      </c>
      <c r="EC25" t="e">
        <f t="shared" si="18"/>
        <v>#N/A</v>
      </c>
      <c r="ED25" t="e">
        <f t="shared" si="48"/>
        <v>#N/A</v>
      </c>
      <c r="EE25" t="e">
        <f t="shared" si="49"/>
        <v>#N/A</v>
      </c>
      <c r="EF25" t="e">
        <f t="shared" si="50"/>
        <v>#N/A</v>
      </c>
      <c r="EG25">
        <f t="shared" si="51"/>
        <v>0</v>
      </c>
      <c r="EH25">
        <f t="shared" si="52"/>
        <v>0</v>
      </c>
      <c r="EI25" t="e">
        <f t="shared" si="53"/>
        <v>#N/A</v>
      </c>
      <c r="EQ25" t="e">
        <f>IF(FC25&gt;=4,"－",'償却資産明細書(入力)'!G12)</f>
        <v>#N/A</v>
      </c>
      <c r="ER25" s="649" t="s">
        <v>465</v>
      </c>
      <c r="ES25" s="2209" t="s">
        <v>467</v>
      </c>
      <c r="ET25" s="2210"/>
      <c r="EU25" s="2211"/>
      <c r="EV25">
        <f>ROUNDUP('償却資産明細書(入力)'!G12/3,0)</f>
        <v>0</v>
      </c>
      <c r="EW25" s="650" t="s">
        <v>465</v>
      </c>
      <c r="EX25" s="651" t="s">
        <v>463</v>
      </c>
      <c r="EY25" s="652">
        <v>12</v>
      </c>
      <c r="EZ25" t="e">
        <f t="shared" si="54"/>
        <v>#N/A</v>
      </c>
      <c r="FA25" t="e">
        <f>IF(FC25&lt;4,EZ25+'償却資産明細書(入力)'!R12,"－")</f>
        <v>#N/A</v>
      </c>
      <c r="FB25" t="e">
        <f>IF(FC25&lt;4,IF('償却資産明細書(入力)'!U12="",新償却資産計算!FA25,FA25*'償却資産明細書(入力)'!U12),"－")</f>
        <v>#N/A</v>
      </c>
      <c r="FC25" t="e">
        <f t="shared" si="55"/>
        <v>#N/A</v>
      </c>
      <c r="FD25" t="e">
        <f t="shared" si="56"/>
        <v>#N/A</v>
      </c>
      <c r="FE25" t="e">
        <f t="shared" si="57"/>
        <v>#N/A</v>
      </c>
      <c r="FH25" t="e">
        <f t="shared" si="58"/>
        <v>#N/A</v>
      </c>
      <c r="FI25" t="str">
        <f>IF('償却資産明細書(入力)'!AA12="一括償却資産","一括償却","減価償却")</f>
        <v>減価償却</v>
      </c>
      <c r="FJ25" t="str">
        <f t="shared" si="59"/>
        <v>新償却率</v>
      </c>
    </row>
    <row r="26" spans="2:166" ht="14.25" x14ac:dyDescent="0.15">
      <c r="B26" s="641">
        <v>8</v>
      </c>
      <c r="C26" s="2365">
        <f t="shared" si="60"/>
        <v>0</v>
      </c>
      <c r="D26" s="2366"/>
      <c r="E26" s="2366"/>
      <c r="F26" s="2366"/>
      <c r="G26" s="2366"/>
      <c r="H26" s="2367"/>
      <c r="I26" s="2370" t="str">
        <f t="shared" si="19"/>
        <v>0</v>
      </c>
      <c r="J26" s="2371"/>
      <c r="K26" s="2372">
        <f t="shared" si="20"/>
        <v>0</v>
      </c>
      <c r="L26" s="2373"/>
      <c r="M26" s="2399">
        <f t="shared" si="21"/>
        <v>0</v>
      </c>
      <c r="N26" s="2399"/>
      <c r="O26" s="2400">
        <f t="shared" si="22"/>
        <v>0</v>
      </c>
      <c r="P26" s="2401"/>
      <c r="Q26" s="2386">
        <f t="shared" si="23"/>
        <v>0</v>
      </c>
      <c r="R26" s="2386"/>
      <c r="S26" s="2386"/>
      <c r="T26" s="2386"/>
      <c r="U26" s="2386"/>
      <c r="V26" s="2214" t="str">
        <f t="shared" si="0"/>
        <v>償却不可</v>
      </c>
      <c r="W26" s="2215"/>
      <c r="X26" s="2215"/>
      <c r="Y26" s="2216"/>
      <c r="Z26" s="2396" t="str">
        <f t="shared" si="1"/>
        <v>償却不可</v>
      </c>
      <c r="AA26" s="2288"/>
      <c r="AB26" s="2289" t="e">
        <f t="shared" si="2"/>
        <v>#N/A</v>
      </c>
      <c r="AC26" s="2290"/>
      <c r="AD26" s="2304" t="e">
        <f t="shared" si="24"/>
        <v>#N/A</v>
      </c>
      <c r="AE26" s="2305" t="e">
        <f t="shared" si="3"/>
        <v>#N/A</v>
      </c>
      <c r="AF26" s="2306" t="e">
        <f t="shared" si="3"/>
        <v>#N/A</v>
      </c>
      <c r="AG26" s="2299" t="str">
        <f t="shared" si="4"/>
        <v>-</v>
      </c>
      <c r="AH26" s="2300"/>
      <c r="AI26" s="672" t="s">
        <v>460</v>
      </c>
      <c r="AJ26" s="2287" t="str">
        <f t="shared" si="5"/>
        <v>-</v>
      </c>
      <c r="AK26" s="2288"/>
      <c r="AL26" s="2214" t="str">
        <f t="shared" si="6"/>
        <v>償却不可</v>
      </c>
      <c r="AM26" s="2215"/>
      <c r="AN26" s="2215"/>
      <c r="AO26" s="2216"/>
      <c r="AP26" s="2296"/>
      <c r="AQ26" s="2297"/>
      <c r="AR26" s="2298"/>
      <c r="AS26" s="2214" t="str">
        <f t="shared" si="7"/>
        <v>償却不可</v>
      </c>
      <c r="AT26" s="2215"/>
      <c r="AU26" s="2215"/>
      <c r="AV26" s="2216"/>
      <c r="AW26" s="2220">
        <f t="shared" si="25"/>
        <v>1</v>
      </c>
      <c r="AX26" s="2221"/>
      <c r="AY26" s="2221"/>
      <c r="AZ26" s="2221"/>
      <c r="BA26" s="2221"/>
      <c r="BB26" s="2221"/>
      <c r="BC26" s="2221"/>
      <c r="BD26" s="2221"/>
      <c r="BE26" s="2222"/>
      <c r="BF26" s="2214" t="str">
        <f t="shared" si="8"/>
        <v>償却不可</v>
      </c>
      <c r="BG26" s="2215"/>
      <c r="BH26" s="2215"/>
      <c r="BI26" s="2215"/>
      <c r="BJ26" s="2216"/>
      <c r="BK26" s="2214" t="str">
        <f t="shared" si="9"/>
        <v>償却不可</v>
      </c>
      <c r="BL26" s="2215"/>
      <c r="BM26" s="2215"/>
      <c r="BN26" s="2216"/>
      <c r="BO26" s="2217" t="str">
        <f t="shared" si="10"/>
        <v>償却不可</v>
      </c>
      <c r="BP26" s="2218"/>
      <c r="BQ26" s="2219"/>
      <c r="BR26" s="687" t="str">
        <f t="shared" si="26"/>
        <v/>
      </c>
      <c r="BS26" s="616" t="str">
        <f>IF('償却資産明細書(入力)'!Y13="","",'償却資産明細書(入力)'!Y13)</f>
        <v/>
      </c>
      <c r="BT26" s="616" t="str">
        <f t="shared" si="27"/>
        <v/>
      </c>
      <c r="BU26" t="e">
        <f t="shared" si="28"/>
        <v>#VALUE!</v>
      </c>
      <c r="BV26" t="str">
        <f t="shared" si="11"/>
        <v>償却不可</v>
      </c>
      <c r="BW26" t="str">
        <f t="shared" si="12"/>
        <v>償却不可</v>
      </c>
      <c r="BX26" t="str">
        <f t="shared" si="13"/>
        <v>償却不可</v>
      </c>
      <c r="BY26" t="str">
        <f t="shared" si="14"/>
        <v>償却不可</v>
      </c>
      <c r="BZ26" s="676">
        <f>'償却資産明細書(入力)'!J13</f>
        <v>0</v>
      </c>
      <c r="CA26" s="676">
        <f>'償却資産明細書(入力)'!K13</f>
        <v>0</v>
      </c>
      <c r="CB26" s="679" t="str">
        <f>IF('償却資産明細書(入力)'!AA13="一括償却資産","一括償却資産","減価償却")</f>
        <v>減価償却</v>
      </c>
      <c r="CC26" s="680">
        <f>'償却資産明細書(入力)'!B13</f>
        <v>0</v>
      </c>
      <c r="CD26" s="677"/>
      <c r="CE26" s="677">
        <f>'償却資産明細書(入力)'!C13</f>
        <v>0</v>
      </c>
      <c r="CF26" s="677"/>
      <c r="CG26" s="677">
        <f>'償却資産明細書(入力)'!D13</f>
        <v>0</v>
      </c>
      <c r="CH26" s="677">
        <f>'償却資産明細書(入力)'!E13</f>
        <v>0</v>
      </c>
      <c r="CI26" s="677">
        <f>'償却資産明細書(入力)'!F13</f>
        <v>0</v>
      </c>
      <c r="CJ26" s="679">
        <f>'償却資産明細書(入力)'!G13</f>
        <v>0</v>
      </c>
      <c r="CK26" s="678">
        <f>IF('償却資産明細書(入力)'!U13="",100,'償却資産明細書(入力)'!U13*100)</f>
        <v>100</v>
      </c>
      <c r="CN26" t="e">
        <f>IF('償却資産明細書(入力)'!D13="昭和",VLOOKUP('償却資産明細書(入力)'!E13,$AK$62:$AP$125,4,0),IF('償却資産明細書(入力)'!D13="平成",VLOOKUP('償却資産明細書(入力)'!E13,$AR$62:$AW$125,4,0),VLOOKUP('償却資産明細書(入力)'!E13,$AY$62:$BD$125,4,0)))</f>
        <v>#N/A</v>
      </c>
      <c r="CO26">
        <f>VLOOKUP('償却資産明細書(入力)'!J13,$K$62:$R$112,5,0)</f>
        <v>0</v>
      </c>
      <c r="CP26">
        <f>VLOOKUP('償却資産明細書(入力)'!K13,$K$62:$R$112,5,0)</f>
        <v>0</v>
      </c>
      <c r="CQ26" t="e">
        <f>IF($CN26&lt;2007,ROUNDUP('償却資産明細書(入力)'!G13*$X$62,0),IF(AND($CN26=2007,'償却資産明細書(入力)'!F13&lt;4),ROUNDUP('償却資産明細書(入力)'!G13*$X$62,0),'償却資産明細書(入力)'!G13))</f>
        <v>#N/A</v>
      </c>
      <c r="CR26" t="e">
        <f t="shared" si="29"/>
        <v>#N/A</v>
      </c>
      <c r="CS26" t="e">
        <f t="shared" si="30"/>
        <v>#N/A</v>
      </c>
      <c r="CT26" t="e">
        <f t="shared" si="31"/>
        <v>#N/A</v>
      </c>
      <c r="CU26" t="e">
        <f t="shared" si="32"/>
        <v>#N/A</v>
      </c>
      <c r="CV26" t="e">
        <f t="shared" si="33"/>
        <v>#N/A</v>
      </c>
      <c r="CW26" s="693">
        <f>ROUNDUP('償却資産明細書(入力)'!G13*95%,0)</f>
        <v>0</v>
      </c>
      <c r="CX26" s="616">
        <f>'償却資産明細書(入力)'!G13-新償却資産計算!CW26</f>
        <v>0</v>
      </c>
      <c r="CY26" t="e">
        <f t="shared" si="34"/>
        <v>#N/A</v>
      </c>
      <c r="CZ26" t="e">
        <f t="shared" si="15"/>
        <v>#N/A</v>
      </c>
      <c r="DA26">
        <f t="shared" si="35"/>
        <v>-1</v>
      </c>
      <c r="DB26" t="e">
        <f t="shared" si="36"/>
        <v>#N/A</v>
      </c>
      <c r="DC26" t="e">
        <f>IF($CN26&lt;$BG$62,12,IF($CN26=$BG$62,VLOOKUP('償却資産明細書(入力)'!F13,$AB$62:$AE$74,3,0),"-"))</f>
        <v>#N/A</v>
      </c>
      <c r="DD26" s="648" t="s">
        <v>463</v>
      </c>
      <c r="DE26">
        <v>12</v>
      </c>
      <c r="DF26" s="694" t="e">
        <f t="shared" si="16"/>
        <v>#N/A</v>
      </c>
      <c r="DG26" t="e">
        <f t="shared" si="37"/>
        <v>#N/A</v>
      </c>
      <c r="DH26" t="e">
        <f t="shared" si="17"/>
        <v>#N/A</v>
      </c>
      <c r="DI26" t="e">
        <f>IF($CY26&gt;4,1,IF($CY26&gt;0,'償却資産明細書(入力)'!G13-($CW26+$CZ26),IF(CT26&lt;0,"取得前",IF($CW26&gt;$CT26,'償却資産明細書(入力)'!G13-$CT26,'償却資産明細書(入力)'!G13-$CW26))))</f>
        <v>#N/A</v>
      </c>
      <c r="DJ26" t="e">
        <f t="shared" si="38"/>
        <v>#N/A</v>
      </c>
      <c r="DK26" t="e">
        <f t="shared" si="39"/>
        <v>#N/A</v>
      </c>
      <c r="DL26" t="e">
        <f t="shared" si="40"/>
        <v>#N/A</v>
      </c>
      <c r="DM26" t="e">
        <f t="shared" si="41"/>
        <v>#N/A</v>
      </c>
      <c r="DP26">
        <f>VLOOKUP('償却資産明細書(入力)'!J13,$K$62:$R$112,7,0)</f>
        <v>0</v>
      </c>
      <c r="DQ26">
        <f>VLOOKUP('償却資産明細書(入力)'!K13,$K$62:$R$112,7,0)</f>
        <v>0</v>
      </c>
      <c r="DR26" s="616">
        <f>'償却資産明細書(入力)'!G13</f>
        <v>0</v>
      </c>
      <c r="DS26" t="e">
        <f t="shared" si="42"/>
        <v>#N/A</v>
      </c>
      <c r="DT26" t="e">
        <f t="shared" si="43"/>
        <v>#N/A</v>
      </c>
      <c r="DU26" t="e">
        <f t="shared" si="44"/>
        <v>#N/A</v>
      </c>
      <c r="DV26" t="e">
        <f t="shared" si="45"/>
        <v>#N/A</v>
      </c>
      <c r="DW26" t="s">
        <v>462</v>
      </c>
      <c r="DX26" t="e">
        <f>IF($CN26&lt;$BG$62,12,IF($CN26=$BG$62,VLOOKUP('償却資産明細書(入力)'!F13,$AB$62:$AE$74,3,0),"-"))</f>
        <v>#N/A</v>
      </c>
      <c r="DY26" s="648" t="s">
        <v>463</v>
      </c>
      <c r="DZ26">
        <v>12</v>
      </c>
      <c r="EA26" t="e">
        <f t="shared" si="46"/>
        <v>#N/A</v>
      </c>
      <c r="EB26" t="e">
        <f t="shared" si="47"/>
        <v>#N/A</v>
      </c>
      <c r="EC26" t="e">
        <f t="shared" si="18"/>
        <v>#N/A</v>
      </c>
      <c r="ED26" t="e">
        <f t="shared" si="48"/>
        <v>#N/A</v>
      </c>
      <c r="EE26" t="e">
        <f t="shared" si="49"/>
        <v>#N/A</v>
      </c>
      <c r="EF26" t="e">
        <f t="shared" si="50"/>
        <v>#N/A</v>
      </c>
      <c r="EG26">
        <f t="shared" si="51"/>
        <v>0</v>
      </c>
      <c r="EH26">
        <f t="shared" si="52"/>
        <v>0</v>
      </c>
      <c r="EI26" t="e">
        <f t="shared" si="53"/>
        <v>#N/A</v>
      </c>
      <c r="EQ26" t="e">
        <f>IF(FC26&gt;=4,"－",'償却資産明細書(入力)'!G13)</f>
        <v>#N/A</v>
      </c>
      <c r="ER26" s="649" t="s">
        <v>465</v>
      </c>
      <c r="ES26" s="2209" t="s">
        <v>467</v>
      </c>
      <c r="ET26" s="2210"/>
      <c r="EU26" s="2211"/>
      <c r="EV26">
        <f>ROUNDUP('償却資産明細書(入力)'!G13/3,0)</f>
        <v>0</v>
      </c>
      <c r="EW26" s="650" t="s">
        <v>465</v>
      </c>
      <c r="EX26" s="651" t="s">
        <v>463</v>
      </c>
      <c r="EY26" s="652">
        <v>12</v>
      </c>
      <c r="EZ26" t="e">
        <f t="shared" si="54"/>
        <v>#N/A</v>
      </c>
      <c r="FA26" t="e">
        <f>IF(FC26&lt;4,EZ26+'償却資産明細書(入力)'!R13,"－")</f>
        <v>#N/A</v>
      </c>
      <c r="FB26" t="e">
        <f>IF(FC26&lt;4,IF('償却資産明細書(入力)'!U13="",新償却資産計算!FA26,FA26*'償却資産明細書(入力)'!U13),"－")</f>
        <v>#N/A</v>
      </c>
      <c r="FC26" t="e">
        <f t="shared" si="55"/>
        <v>#N/A</v>
      </c>
      <c r="FD26" t="e">
        <f t="shared" si="56"/>
        <v>#N/A</v>
      </c>
      <c r="FE26" t="e">
        <f t="shared" si="57"/>
        <v>#N/A</v>
      </c>
      <c r="FH26" t="e">
        <f t="shared" si="58"/>
        <v>#N/A</v>
      </c>
      <c r="FI26" t="str">
        <f>IF('償却資産明細書(入力)'!AA13="一括償却資産","一括償却","減価償却")</f>
        <v>減価償却</v>
      </c>
      <c r="FJ26" t="str">
        <f t="shared" si="59"/>
        <v>新償却率</v>
      </c>
    </row>
    <row r="27" spans="2:166" ht="14.25" x14ac:dyDescent="0.15">
      <c r="B27" s="641">
        <v>9</v>
      </c>
      <c r="C27" s="2365">
        <f t="shared" si="60"/>
        <v>0</v>
      </c>
      <c r="D27" s="2366"/>
      <c r="E27" s="2366"/>
      <c r="F27" s="2366"/>
      <c r="G27" s="2366"/>
      <c r="H27" s="2367"/>
      <c r="I27" s="2370" t="str">
        <f t="shared" si="19"/>
        <v>0</v>
      </c>
      <c r="J27" s="2371"/>
      <c r="K27" s="2372">
        <f t="shared" si="20"/>
        <v>0</v>
      </c>
      <c r="L27" s="2373"/>
      <c r="M27" s="2399">
        <f t="shared" si="21"/>
        <v>0</v>
      </c>
      <c r="N27" s="2399"/>
      <c r="O27" s="2400">
        <f t="shared" si="22"/>
        <v>0</v>
      </c>
      <c r="P27" s="2401"/>
      <c r="Q27" s="2386">
        <f t="shared" si="23"/>
        <v>0</v>
      </c>
      <c r="R27" s="2386"/>
      <c r="S27" s="2386"/>
      <c r="T27" s="2386"/>
      <c r="U27" s="2386"/>
      <c r="V27" s="2214" t="str">
        <f t="shared" si="0"/>
        <v>償却不可</v>
      </c>
      <c r="W27" s="2215"/>
      <c r="X27" s="2215"/>
      <c r="Y27" s="2216"/>
      <c r="Z27" s="2396" t="str">
        <f t="shared" si="1"/>
        <v>償却不可</v>
      </c>
      <c r="AA27" s="2288"/>
      <c r="AB27" s="2289" t="e">
        <f t="shared" si="2"/>
        <v>#N/A</v>
      </c>
      <c r="AC27" s="2290"/>
      <c r="AD27" s="2304" t="e">
        <f t="shared" si="24"/>
        <v>#N/A</v>
      </c>
      <c r="AE27" s="2305" t="e">
        <f t="shared" si="3"/>
        <v>#N/A</v>
      </c>
      <c r="AF27" s="2306" t="e">
        <f t="shared" si="3"/>
        <v>#N/A</v>
      </c>
      <c r="AG27" s="2299" t="str">
        <f t="shared" si="4"/>
        <v>-</v>
      </c>
      <c r="AH27" s="2300"/>
      <c r="AI27" s="672" t="s">
        <v>460</v>
      </c>
      <c r="AJ27" s="2287" t="str">
        <f t="shared" si="5"/>
        <v>-</v>
      </c>
      <c r="AK27" s="2288"/>
      <c r="AL27" s="2214" t="str">
        <f t="shared" si="6"/>
        <v>償却不可</v>
      </c>
      <c r="AM27" s="2215"/>
      <c r="AN27" s="2215"/>
      <c r="AO27" s="2216"/>
      <c r="AP27" s="2296"/>
      <c r="AQ27" s="2297"/>
      <c r="AR27" s="2298"/>
      <c r="AS27" s="2214" t="str">
        <f t="shared" si="7"/>
        <v>償却不可</v>
      </c>
      <c r="AT27" s="2215"/>
      <c r="AU27" s="2215"/>
      <c r="AV27" s="2216"/>
      <c r="AW27" s="2220">
        <f t="shared" si="25"/>
        <v>1</v>
      </c>
      <c r="AX27" s="2221"/>
      <c r="AY27" s="2221"/>
      <c r="AZ27" s="2221"/>
      <c r="BA27" s="2221"/>
      <c r="BB27" s="2221"/>
      <c r="BC27" s="2221"/>
      <c r="BD27" s="2221"/>
      <c r="BE27" s="2222"/>
      <c r="BF27" s="2214" t="str">
        <f t="shared" si="8"/>
        <v>償却不可</v>
      </c>
      <c r="BG27" s="2215"/>
      <c r="BH27" s="2215"/>
      <c r="BI27" s="2215"/>
      <c r="BJ27" s="2216"/>
      <c r="BK27" s="2214" t="str">
        <f t="shared" si="9"/>
        <v>償却不可</v>
      </c>
      <c r="BL27" s="2215"/>
      <c r="BM27" s="2215"/>
      <c r="BN27" s="2216"/>
      <c r="BO27" s="2217" t="str">
        <f t="shared" si="10"/>
        <v>償却不可</v>
      </c>
      <c r="BP27" s="2218"/>
      <c r="BQ27" s="2219"/>
      <c r="BR27" s="687" t="str">
        <f t="shared" si="26"/>
        <v/>
      </c>
      <c r="BS27" s="616" t="str">
        <f>IF('償却資産明細書(入力)'!Y14="","",'償却資産明細書(入力)'!Y14)</f>
        <v/>
      </c>
      <c r="BT27" s="616" t="str">
        <f t="shared" si="27"/>
        <v/>
      </c>
      <c r="BU27" t="e">
        <f t="shared" si="28"/>
        <v>#VALUE!</v>
      </c>
      <c r="BV27" t="str">
        <f t="shared" si="11"/>
        <v>償却不可</v>
      </c>
      <c r="BW27" t="str">
        <f t="shared" si="12"/>
        <v>償却不可</v>
      </c>
      <c r="BX27" t="str">
        <f t="shared" si="13"/>
        <v>償却不可</v>
      </c>
      <c r="BY27" t="str">
        <f t="shared" si="14"/>
        <v>償却不可</v>
      </c>
      <c r="BZ27" s="676">
        <f>'償却資産明細書(入力)'!J14</f>
        <v>0</v>
      </c>
      <c r="CA27" s="676">
        <f>'償却資産明細書(入力)'!K14</f>
        <v>0</v>
      </c>
      <c r="CB27" s="679" t="str">
        <f>IF('償却資産明細書(入力)'!AA14="一括償却資産","一括償却資産","減価償却")</f>
        <v>減価償却</v>
      </c>
      <c r="CC27" s="680">
        <f>'償却資産明細書(入力)'!B14</f>
        <v>0</v>
      </c>
      <c r="CD27" s="677"/>
      <c r="CE27" s="677">
        <f>'償却資産明細書(入力)'!C14</f>
        <v>0</v>
      </c>
      <c r="CF27" s="677"/>
      <c r="CG27" s="677">
        <f>'償却資産明細書(入力)'!D14</f>
        <v>0</v>
      </c>
      <c r="CH27" s="677">
        <f>'償却資産明細書(入力)'!E14</f>
        <v>0</v>
      </c>
      <c r="CI27" s="677">
        <f>'償却資産明細書(入力)'!F14</f>
        <v>0</v>
      </c>
      <c r="CJ27" s="679">
        <f>'償却資産明細書(入力)'!G14</f>
        <v>0</v>
      </c>
      <c r="CK27" s="678">
        <f>IF('償却資産明細書(入力)'!U14="",100,'償却資産明細書(入力)'!U14*100)</f>
        <v>100</v>
      </c>
      <c r="CN27" t="e">
        <f>IF('償却資産明細書(入力)'!D14="昭和",VLOOKUP('償却資産明細書(入力)'!E14,$AK$62:$AP$125,4,0),IF('償却資産明細書(入力)'!D14="平成",VLOOKUP('償却資産明細書(入力)'!E14,$AR$62:$AW$125,4,0),VLOOKUP('償却資産明細書(入力)'!E14,$AY$62:$BD$125,4,0)))</f>
        <v>#N/A</v>
      </c>
      <c r="CO27">
        <f>VLOOKUP('償却資産明細書(入力)'!J14,$K$62:$R$112,5,0)</f>
        <v>0</v>
      </c>
      <c r="CP27">
        <f>VLOOKUP('償却資産明細書(入力)'!K14,$K$62:$R$112,5,0)</f>
        <v>0</v>
      </c>
      <c r="CQ27" t="e">
        <f>IF($CN27&lt;2007,ROUNDUP('償却資産明細書(入力)'!G14*$X$62,0),IF(AND($CN27=2007,'償却資産明細書(入力)'!F14&lt;4),ROUNDUP('償却資産明細書(入力)'!G14*$X$62,0),'償却資産明細書(入力)'!G14))</f>
        <v>#N/A</v>
      </c>
      <c r="CR27" t="e">
        <f t="shared" si="29"/>
        <v>#N/A</v>
      </c>
      <c r="CS27" t="e">
        <f t="shared" si="30"/>
        <v>#N/A</v>
      </c>
      <c r="CT27" t="e">
        <f t="shared" si="31"/>
        <v>#N/A</v>
      </c>
      <c r="CU27" t="e">
        <f t="shared" si="32"/>
        <v>#N/A</v>
      </c>
      <c r="CV27" t="e">
        <f t="shared" si="33"/>
        <v>#N/A</v>
      </c>
      <c r="CW27" s="693">
        <f>ROUNDUP('償却資産明細書(入力)'!G14*95%,0)</f>
        <v>0</v>
      </c>
      <c r="CX27" s="616">
        <f>'償却資産明細書(入力)'!G14-新償却資産計算!CW27</f>
        <v>0</v>
      </c>
      <c r="CY27" t="e">
        <f t="shared" si="34"/>
        <v>#N/A</v>
      </c>
      <c r="CZ27" t="e">
        <f t="shared" si="15"/>
        <v>#N/A</v>
      </c>
      <c r="DA27">
        <f t="shared" si="35"/>
        <v>-1</v>
      </c>
      <c r="DB27" t="e">
        <f t="shared" si="36"/>
        <v>#N/A</v>
      </c>
      <c r="DC27" t="e">
        <f>IF($CN27&lt;$BG$62,12,IF($CN27=$BG$62,VLOOKUP('償却資産明細書(入力)'!F14,$AB$62:$AE$74,3,0),"-"))</f>
        <v>#N/A</v>
      </c>
      <c r="DD27" s="648" t="s">
        <v>463</v>
      </c>
      <c r="DE27">
        <v>12</v>
      </c>
      <c r="DF27" s="694" t="e">
        <f t="shared" si="16"/>
        <v>#N/A</v>
      </c>
      <c r="DG27" t="e">
        <f t="shared" si="37"/>
        <v>#N/A</v>
      </c>
      <c r="DH27" t="e">
        <f t="shared" si="17"/>
        <v>#N/A</v>
      </c>
      <c r="DI27" t="e">
        <f>IF($CY27&gt;4,1,IF($CY27&gt;0,'償却資産明細書(入力)'!G14-($CW27+$CZ27),IF(CT27&lt;0,"取得前",IF($CW27&gt;$CT27,'償却資産明細書(入力)'!G14-$CT27,'償却資産明細書(入力)'!G14-$CW27))))</f>
        <v>#N/A</v>
      </c>
      <c r="DJ27" t="e">
        <f t="shared" si="38"/>
        <v>#N/A</v>
      </c>
      <c r="DK27" t="e">
        <f t="shared" si="39"/>
        <v>#N/A</v>
      </c>
      <c r="DL27" t="e">
        <f t="shared" si="40"/>
        <v>#N/A</v>
      </c>
      <c r="DM27" t="e">
        <f t="shared" si="41"/>
        <v>#N/A</v>
      </c>
      <c r="DP27">
        <f>VLOOKUP('償却資産明細書(入力)'!J14,$K$62:$R$112,7,0)</f>
        <v>0</v>
      </c>
      <c r="DQ27">
        <f>VLOOKUP('償却資産明細書(入力)'!K14,$K$62:$R$112,7,0)</f>
        <v>0</v>
      </c>
      <c r="DR27" s="616">
        <f>'償却資産明細書(入力)'!G14</f>
        <v>0</v>
      </c>
      <c r="DS27" t="e">
        <f t="shared" si="42"/>
        <v>#N/A</v>
      </c>
      <c r="DT27" t="e">
        <f t="shared" si="43"/>
        <v>#N/A</v>
      </c>
      <c r="DU27" t="e">
        <f t="shared" si="44"/>
        <v>#N/A</v>
      </c>
      <c r="DV27" t="e">
        <f t="shared" si="45"/>
        <v>#N/A</v>
      </c>
      <c r="DW27" t="s">
        <v>462</v>
      </c>
      <c r="DX27" t="e">
        <f>IF($CN27&lt;$BG$62,12,IF($CN27=$BG$62,VLOOKUP('償却資産明細書(入力)'!F14,$AB$62:$AE$74,3,0),"-"))</f>
        <v>#N/A</v>
      </c>
      <c r="DY27" s="648" t="s">
        <v>463</v>
      </c>
      <c r="DZ27">
        <v>12</v>
      </c>
      <c r="EA27" t="e">
        <f t="shared" si="46"/>
        <v>#N/A</v>
      </c>
      <c r="EB27" t="e">
        <f t="shared" si="47"/>
        <v>#N/A</v>
      </c>
      <c r="EC27" t="e">
        <f t="shared" si="18"/>
        <v>#N/A</v>
      </c>
      <c r="ED27" t="e">
        <f t="shared" si="48"/>
        <v>#N/A</v>
      </c>
      <c r="EE27" t="e">
        <f t="shared" si="49"/>
        <v>#N/A</v>
      </c>
      <c r="EF27" t="e">
        <f t="shared" si="50"/>
        <v>#N/A</v>
      </c>
      <c r="EG27">
        <f t="shared" si="51"/>
        <v>0</v>
      </c>
      <c r="EH27">
        <f t="shared" si="52"/>
        <v>0</v>
      </c>
      <c r="EI27" t="e">
        <f t="shared" si="53"/>
        <v>#N/A</v>
      </c>
      <c r="EQ27" t="e">
        <f>IF(FC27&gt;=4,"－",'償却資産明細書(入力)'!G14)</f>
        <v>#N/A</v>
      </c>
      <c r="ER27" s="649" t="s">
        <v>465</v>
      </c>
      <c r="ES27" s="2209" t="s">
        <v>467</v>
      </c>
      <c r="ET27" s="2210"/>
      <c r="EU27" s="2211"/>
      <c r="EV27">
        <f>ROUNDUP('償却資産明細書(入力)'!G14/3,0)</f>
        <v>0</v>
      </c>
      <c r="EW27" s="650" t="s">
        <v>465</v>
      </c>
      <c r="EX27" s="651" t="s">
        <v>463</v>
      </c>
      <c r="EY27" s="652">
        <v>12</v>
      </c>
      <c r="EZ27" t="e">
        <f t="shared" si="54"/>
        <v>#N/A</v>
      </c>
      <c r="FA27" t="e">
        <f>IF(FC27&lt;4,EZ27+'償却資産明細書(入力)'!R14,"－")</f>
        <v>#N/A</v>
      </c>
      <c r="FB27" t="e">
        <f>IF(FC27&lt;4,IF('償却資産明細書(入力)'!U14="",新償却資産計算!FA27,FA27*'償却資産明細書(入力)'!U14),"－")</f>
        <v>#N/A</v>
      </c>
      <c r="FC27" t="e">
        <f t="shared" si="55"/>
        <v>#N/A</v>
      </c>
      <c r="FD27" t="e">
        <f t="shared" si="56"/>
        <v>#N/A</v>
      </c>
      <c r="FE27" t="e">
        <f t="shared" si="57"/>
        <v>#N/A</v>
      </c>
      <c r="FH27" t="e">
        <f t="shared" si="58"/>
        <v>#N/A</v>
      </c>
      <c r="FI27" t="str">
        <f>IF('償却資産明細書(入力)'!AA14="一括償却資産","一括償却","減価償却")</f>
        <v>減価償却</v>
      </c>
      <c r="FJ27" t="str">
        <f t="shared" si="59"/>
        <v>新償却率</v>
      </c>
    </row>
    <row r="28" spans="2:166" ht="14.25" x14ac:dyDescent="0.15">
      <c r="B28" s="641">
        <v>10</v>
      </c>
      <c r="C28" s="2365">
        <f t="shared" si="60"/>
        <v>0</v>
      </c>
      <c r="D28" s="2366"/>
      <c r="E28" s="2366"/>
      <c r="F28" s="2366"/>
      <c r="G28" s="2366"/>
      <c r="H28" s="2367"/>
      <c r="I28" s="2370" t="str">
        <f t="shared" si="19"/>
        <v>0</v>
      </c>
      <c r="J28" s="2371"/>
      <c r="K28" s="2372">
        <f t="shared" si="20"/>
        <v>0</v>
      </c>
      <c r="L28" s="2373"/>
      <c r="M28" s="2399">
        <f t="shared" si="21"/>
        <v>0</v>
      </c>
      <c r="N28" s="2399"/>
      <c r="O28" s="2400">
        <f t="shared" si="22"/>
        <v>0</v>
      </c>
      <c r="P28" s="2401"/>
      <c r="Q28" s="2386">
        <f t="shared" si="23"/>
        <v>0</v>
      </c>
      <c r="R28" s="2386"/>
      <c r="S28" s="2386"/>
      <c r="T28" s="2386"/>
      <c r="U28" s="2386"/>
      <c r="V28" s="2214" t="str">
        <f t="shared" si="0"/>
        <v>償却不可</v>
      </c>
      <c r="W28" s="2215"/>
      <c r="X28" s="2215"/>
      <c r="Y28" s="2216"/>
      <c r="Z28" s="2396" t="str">
        <f t="shared" si="1"/>
        <v>償却不可</v>
      </c>
      <c r="AA28" s="2288"/>
      <c r="AB28" s="2289" t="e">
        <f t="shared" si="2"/>
        <v>#N/A</v>
      </c>
      <c r="AC28" s="2290"/>
      <c r="AD28" s="2304" t="e">
        <f t="shared" si="24"/>
        <v>#N/A</v>
      </c>
      <c r="AE28" s="2305" t="e">
        <f t="shared" si="3"/>
        <v>#N/A</v>
      </c>
      <c r="AF28" s="2306" t="e">
        <f t="shared" si="3"/>
        <v>#N/A</v>
      </c>
      <c r="AG28" s="2299" t="str">
        <f t="shared" si="4"/>
        <v>-</v>
      </c>
      <c r="AH28" s="2300"/>
      <c r="AI28" s="672" t="s">
        <v>460</v>
      </c>
      <c r="AJ28" s="2287" t="str">
        <f t="shared" si="5"/>
        <v>-</v>
      </c>
      <c r="AK28" s="2288"/>
      <c r="AL28" s="2214" t="str">
        <f t="shared" si="6"/>
        <v>償却不可</v>
      </c>
      <c r="AM28" s="2215"/>
      <c r="AN28" s="2215"/>
      <c r="AO28" s="2216"/>
      <c r="AP28" s="2296"/>
      <c r="AQ28" s="2297"/>
      <c r="AR28" s="2298"/>
      <c r="AS28" s="2214" t="str">
        <f t="shared" si="7"/>
        <v>償却不可</v>
      </c>
      <c r="AT28" s="2215"/>
      <c r="AU28" s="2215"/>
      <c r="AV28" s="2216"/>
      <c r="AW28" s="2220">
        <f t="shared" si="25"/>
        <v>1</v>
      </c>
      <c r="AX28" s="2221"/>
      <c r="AY28" s="2221"/>
      <c r="AZ28" s="2221"/>
      <c r="BA28" s="2221"/>
      <c r="BB28" s="2221"/>
      <c r="BC28" s="2221"/>
      <c r="BD28" s="2221"/>
      <c r="BE28" s="2222"/>
      <c r="BF28" s="2214" t="str">
        <f t="shared" si="8"/>
        <v>償却不可</v>
      </c>
      <c r="BG28" s="2215"/>
      <c r="BH28" s="2215"/>
      <c r="BI28" s="2215"/>
      <c r="BJ28" s="2216"/>
      <c r="BK28" s="2214" t="str">
        <f t="shared" si="9"/>
        <v>償却不可</v>
      </c>
      <c r="BL28" s="2215"/>
      <c r="BM28" s="2215"/>
      <c r="BN28" s="2216"/>
      <c r="BO28" s="2217" t="str">
        <f t="shared" si="10"/>
        <v>償却不可</v>
      </c>
      <c r="BP28" s="2218"/>
      <c r="BQ28" s="2219"/>
      <c r="BR28" s="687" t="str">
        <f t="shared" si="26"/>
        <v/>
      </c>
      <c r="BS28" s="616" t="str">
        <f>IF('償却資産明細書(入力)'!Y15="","",'償却資産明細書(入力)'!Y15)</f>
        <v/>
      </c>
      <c r="BT28" s="616" t="str">
        <f t="shared" si="27"/>
        <v/>
      </c>
      <c r="BU28" t="e">
        <f t="shared" si="28"/>
        <v>#VALUE!</v>
      </c>
      <c r="BV28" t="str">
        <f t="shared" si="11"/>
        <v>償却不可</v>
      </c>
      <c r="BW28" t="str">
        <f t="shared" si="12"/>
        <v>償却不可</v>
      </c>
      <c r="BX28" t="str">
        <f t="shared" si="13"/>
        <v>償却不可</v>
      </c>
      <c r="BY28" t="str">
        <f t="shared" si="14"/>
        <v>償却不可</v>
      </c>
      <c r="BZ28" s="676">
        <f>'償却資産明細書(入力)'!J15</f>
        <v>0</v>
      </c>
      <c r="CA28" s="676">
        <f>'償却資産明細書(入力)'!K15</f>
        <v>0</v>
      </c>
      <c r="CB28" s="679" t="str">
        <f>IF('償却資産明細書(入力)'!AA15="一括償却資産","一括償却資産","減価償却")</f>
        <v>減価償却</v>
      </c>
      <c r="CC28" s="680">
        <f>'償却資産明細書(入力)'!B15</f>
        <v>0</v>
      </c>
      <c r="CD28" s="677"/>
      <c r="CE28" s="677">
        <f>'償却資産明細書(入力)'!C15</f>
        <v>0</v>
      </c>
      <c r="CF28" s="677"/>
      <c r="CG28" s="677">
        <f>'償却資産明細書(入力)'!D15</f>
        <v>0</v>
      </c>
      <c r="CH28" s="677">
        <f>'償却資産明細書(入力)'!E15</f>
        <v>0</v>
      </c>
      <c r="CI28" s="677">
        <f>'償却資産明細書(入力)'!F15</f>
        <v>0</v>
      </c>
      <c r="CJ28" s="679">
        <f>'償却資産明細書(入力)'!G15</f>
        <v>0</v>
      </c>
      <c r="CK28" s="678">
        <f>IF('償却資産明細書(入力)'!U15="",100,'償却資産明細書(入力)'!U15*100)</f>
        <v>100</v>
      </c>
      <c r="CN28" t="e">
        <f>IF('償却資産明細書(入力)'!D15="昭和",VLOOKUP('償却資産明細書(入力)'!E15,$AK$62:$AP$125,4,0),IF('償却資産明細書(入力)'!D15="平成",VLOOKUP('償却資産明細書(入力)'!E15,$AR$62:$AW$125,4,0),VLOOKUP('償却資産明細書(入力)'!E15,$AY$62:$BD$125,4,0)))</f>
        <v>#N/A</v>
      </c>
      <c r="CO28">
        <f>VLOOKUP('償却資産明細書(入力)'!J15,$K$62:$R$112,5,0)</f>
        <v>0</v>
      </c>
      <c r="CP28">
        <f>VLOOKUP('償却資産明細書(入力)'!K15,$K$62:$R$112,5,0)</f>
        <v>0</v>
      </c>
      <c r="CQ28" t="e">
        <f>IF($CN28&lt;2007,ROUNDUP('償却資産明細書(入力)'!G15*$X$62,0),IF(AND($CN28=2007,'償却資産明細書(入力)'!F15&lt;4),ROUNDUP('償却資産明細書(入力)'!G15*$X$62,0),'償却資産明細書(入力)'!G15))</f>
        <v>#N/A</v>
      </c>
      <c r="CR28" t="e">
        <f t="shared" si="29"/>
        <v>#N/A</v>
      </c>
      <c r="CS28" t="e">
        <f t="shared" si="30"/>
        <v>#N/A</v>
      </c>
      <c r="CT28" t="e">
        <f t="shared" si="31"/>
        <v>#N/A</v>
      </c>
      <c r="CU28" t="e">
        <f t="shared" si="32"/>
        <v>#N/A</v>
      </c>
      <c r="CV28" t="e">
        <f t="shared" si="33"/>
        <v>#N/A</v>
      </c>
      <c r="CW28" s="693">
        <f>ROUNDUP('償却資産明細書(入力)'!G15*95%,0)</f>
        <v>0</v>
      </c>
      <c r="CX28" s="616">
        <f>'償却資産明細書(入力)'!G15-新償却資産計算!CW28</f>
        <v>0</v>
      </c>
      <c r="CY28" t="e">
        <f t="shared" si="34"/>
        <v>#N/A</v>
      </c>
      <c r="CZ28" t="e">
        <f t="shared" si="15"/>
        <v>#N/A</v>
      </c>
      <c r="DA28">
        <f t="shared" si="35"/>
        <v>-1</v>
      </c>
      <c r="DB28" t="e">
        <f t="shared" si="36"/>
        <v>#N/A</v>
      </c>
      <c r="DC28" t="e">
        <f>IF($CN28&lt;$BG$62,12,IF($CN28=$BG$62,VLOOKUP('償却資産明細書(入力)'!F15,$AB$62:$AE$74,3,0),"-"))</f>
        <v>#N/A</v>
      </c>
      <c r="DD28" s="648" t="s">
        <v>463</v>
      </c>
      <c r="DE28">
        <v>12</v>
      </c>
      <c r="DF28" s="694" t="e">
        <f t="shared" si="16"/>
        <v>#N/A</v>
      </c>
      <c r="DG28" t="e">
        <f t="shared" si="37"/>
        <v>#N/A</v>
      </c>
      <c r="DH28" t="e">
        <f t="shared" si="17"/>
        <v>#N/A</v>
      </c>
      <c r="DI28" t="e">
        <f>IF($CY28&gt;4,1,IF($CY28&gt;0,'償却資産明細書(入力)'!G15-($CW28+$CZ28),IF(CT28&lt;0,"取得前",IF($CW28&gt;$CT28,'償却資産明細書(入力)'!G15-$CT28,'償却資産明細書(入力)'!G15-$CW28))))</f>
        <v>#N/A</v>
      </c>
      <c r="DJ28" t="e">
        <f t="shared" si="38"/>
        <v>#N/A</v>
      </c>
      <c r="DK28" t="e">
        <f t="shared" si="39"/>
        <v>#N/A</v>
      </c>
      <c r="DL28" t="e">
        <f t="shared" si="40"/>
        <v>#N/A</v>
      </c>
      <c r="DM28" t="e">
        <f t="shared" si="41"/>
        <v>#N/A</v>
      </c>
      <c r="DP28">
        <f>VLOOKUP('償却資産明細書(入力)'!J15,$K$62:$R$112,7,0)</f>
        <v>0</v>
      </c>
      <c r="DQ28">
        <f>VLOOKUP('償却資産明細書(入力)'!K15,$K$62:$R$112,7,0)</f>
        <v>0</v>
      </c>
      <c r="DR28" s="616">
        <f>'償却資産明細書(入力)'!G15</f>
        <v>0</v>
      </c>
      <c r="DS28" t="e">
        <f t="shared" si="42"/>
        <v>#N/A</v>
      </c>
      <c r="DT28" t="e">
        <f t="shared" si="43"/>
        <v>#N/A</v>
      </c>
      <c r="DU28" t="e">
        <f t="shared" si="44"/>
        <v>#N/A</v>
      </c>
      <c r="DV28" t="e">
        <f t="shared" si="45"/>
        <v>#N/A</v>
      </c>
      <c r="DW28" t="s">
        <v>462</v>
      </c>
      <c r="DX28" t="e">
        <f>IF($CN28&lt;$BG$62,12,IF($CN28=$BG$62,VLOOKUP('償却資産明細書(入力)'!F15,$AB$62:$AE$74,3,0),"-"))</f>
        <v>#N/A</v>
      </c>
      <c r="DY28" s="648" t="s">
        <v>463</v>
      </c>
      <c r="DZ28">
        <v>12</v>
      </c>
      <c r="EA28" t="e">
        <f t="shared" si="46"/>
        <v>#N/A</v>
      </c>
      <c r="EB28" t="e">
        <f t="shared" si="47"/>
        <v>#N/A</v>
      </c>
      <c r="EC28" t="e">
        <f t="shared" si="18"/>
        <v>#N/A</v>
      </c>
      <c r="ED28" t="e">
        <f t="shared" si="48"/>
        <v>#N/A</v>
      </c>
      <c r="EE28" t="e">
        <f t="shared" si="49"/>
        <v>#N/A</v>
      </c>
      <c r="EF28" t="e">
        <f t="shared" si="50"/>
        <v>#N/A</v>
      </c>
      <c r="EG28">
        <f t="shared" si="51"/>
        <v>0</v>
      </c>
      <c r="EH28">
        <f t="shared" si="52"/>
        <v>0</v>
      </c>
      <c r="EI28" t="e">
        <f t="shared" si="53"/>
        <v>#N/A</v>
      </c>
      <c r="EQ28" t="e">
        <f>IF(FC28&gt;=4,"－",'償却資産明細書(入力)'!G15)</f>
        <v>#N/A</v>
      </c>
      <c r="ER28" s="649" t="s">
        <v>465</v>
      </c>
      <c r="ES28" s="2209" t="s">
        <v>467</v>
      </c>
      <c r="ET28" s="2210"/>
      <c r="EU28" s="2211"/>
      <c r="EV28">
        <f>ROUNDUP('償却資産明細書(入力)'!G15/3,0)</f>
        <v>0</v>
      </c>
      <c r="EW28" s="650" t="s">
        <v>465</v>
      </c>
      <c r="EX28" s="651" t="s">
        <v>463</v>
      </c>
      <c r="EY28" s="652">
        <v>12</v>
      </c>
      <c r="EZ28" t="e">
        <f t="shared" si="54"/>
        <v>#N/A</v>
      </c>
      <c r="FA28" t="e">
        <f>IF(FC28&lt;4,EZ28+'償却資産明細書(入力)'!R15,"－")</f>
        <v>#N/A</v>
      </c>
      <c r="FB28" t="e">
        <f>IF(FC28&lt;4,IF('償却資産明細書(入力)'!U15="",新償却資産計算!FA28,FA28*'償却資産明細書(入力)'!U15),"－")</f>
        <v>#N/A</v>
      </c>
      <c r="FC28" t="e">
        <f t="shared" si="55"/>
        <v>#N/A</v>
      </c>
      <c r="FD28" t="e">
        <f t="shared" si="56"/>
        <v>#N/A</v>
      </c>
      <c r="FE28" t="e">
        <f t="shared" si="57"/>
        <v>#N/A</v>
      </c>
      <c r="FH28" t="e">
        <f t="shared" si="58"/>
        <v>#N/A</v>
      </c>
      <c r="FI28" t="str">
        <f>IF('償却資産明細書(入力)'!AA15="一括償却資産","一括償却","減価償却")</f>
        <v>減価償却</v>
      </c>
      <c r="FJ28" t="str">
        <f t="shared" si="59"/>
        <v>新償却率</v>
      </c>
    </row>
    <row r="29" spans="2:166" ht="14.25" x14ac:dyDescent="0.15">
      <c r="B29" s="641">
        <v>11</v>
      </c>
      <c r="C29" s="2365">
        <f t="shared" si="60"/>
        <v>0</v>
      </c>
      <c r="D29" s="2366"/>
      <c r="E29" s="2366"/>
      <c r="F29" s="2366"/>
      <c r="G29" s="2366"/>
      <c r="H29" s="2367"/>
      <c r="I29" s="2370" t="str">
        <f t="shared" si="19"/>
        <v>0</v>
      </c>
      <c r="J29" s="2371"/>
      <c r="K29" s="2372">
        <f t="shared" si="20"/>
        <v>0</v>
      </c>
      <c r="L29" s="2373"/>
      <c r="M29" s="2399">
        <f t="shared" si="21"/>
        <v>0</v>
      </c>
      <c r="N29" s="2399"/>
      <c r="O29" s="2400">
        <f t="shared" si="22"/>
        <v>0</v>
      </c>
      <c r="P29" s="2401"/>
      <c r="Q29" s="2386">
        <f t="shared" si="23"/>
        <v>0</v>
      </c>
      <c r="R29" s="2386"/>
      <c r="S29" s="2386"/>
      <c r="T29" s="2386"/>
      <c r="U29" s="2386"/>
      <c r="V29" s="2214" t="str">
        <f t="shared" si="0"/>
        <v>償却不可</v>
      </c>
      <c r="W29" s="2215"/>
      <c r="X29" s="2215"/>
      <c r="Y29" s="2216"/>
      <c r="Z29" s="2396" t="str">
        <f t="shared" si="1"/>
        <v>償却不可</v>
      </c>
      <c r="AA29" s="2288"/>
      <c r="AB29" s="2289" t="e">
        <f t="shared" si="2"/>
        <v>#N/A</v>
      </c>
      <c r="AC29" s="2290"/>
      <c r="AD29" s="2304" t="e">
        <f t="shared" si="24"/>
        <v>#N/A</v>
      </c>
      <c r="AE29" s="2305" t="e">
        <f t="shared" si="3"/>
        <v>#N/A</v>
      </c>
      <c r="AF29" s="2306" t="e">
        <f t="shared" si="3"/>
        <v>#N/A</v>
      </c>
      <c r="AG29" s="2299" t="str">
        <f t="shared" si="4"/>
        <v>-</v>
      </c>
      <c r="AH29" s="2300"/>
      <c r="AI29" s="672" t="s">
        <v>460</v>
      </c>
      <c r="AJ29" s="2287" t="str">
        <f t="shared" si="5"/>
        <v>-</v>
      </c>
      <c r="AK29" s="2288"/>
      <c r="AL29" s="2214" t="str">
        <f t="shared" si="6"/>
        <v>償却不可</v>
      </c>
      <c r="AM29" s="2215"/>
      <c r="AN29" s="2215"/>
      <c r="AO29" s="2216"/>
      <c r="AP29" s="2296"/>
      <c r="AQ29" s="2297"/>
      <c r="AR29" s="2298"/>
      <c r="AS29" s="2214" t="str">
        <f t="shared" si="7"/>
        <v>償却不可</v>
      </c>
      <c r="AT29" s="2215"/>
      <c r="AU29" s="2215"/>
      <c r="AV29" s="2216"/>
      <c r="AW29" s="2220">
        <f t="shared" si="25"/>
        <v>1</v>
      </c>
      <c r="AX29" s="2221"/>
      <c r="AY29" s="2221"/>
      <c r="AZ29" s="2221"/>
      <c r="BA29" s="2221"/>
      <c r="BB29" s="2221"/>
      <c r="BC29" s="2221"/>
      <c r="BD29" s="2221"/>
      <c r="BE29" s="2222"/>
      <c r="BF29" s="2214" t="str">
        <f t="shared" si="8"/>
        <v>償却不可</v>
      </c>
      <c r="BG29" s="2215"/>
      <c r="BH29" s="2215"/>
      <c r="BI29" s="2215"/>
      <c r="BJ29" s="2216"/>
      <c r="BK29" s="2214" t="str">
        <f t="shared" si="9"/>
        <v>償却不可</v>
      </c>
      <c r="BL29" s="2215"/>
      <c r="BM29" s="2215"/>
      <c r="BN29" s="2216"/>
      <c r="BO29" s="2217" t="str">
        <f t="shared" si="10"/>
        <v>償却不可</v>
      </c>
      <c r="BP29" s="2218"/>
      <c r="BQ29" s="2219"/>
      <c r="BR29" s="687" t="str">
        <f t="shared" si="26"/>
        <v/>
      </c>
      <c r="BS29" s="616" t="str">
        <f>IF('償却資産明細書(入力)'!Y16="","",'償却資産明細書(入力)'!Y16)</f>
        <v/>
      </c>
      <c r="BT29" s="616" t="str">
        <f t="shared" si="27"/>
        <v/>
      </c>
      <c r="BU29" t="e">
        <f t="shared" si="28"/>
        <v>#VALUE!</v>
      </c>
      <c r="BV29" t="str">
        <f t="shared" si="11"/>
        <v>償却不可</v>
      </c>
      <c r="BW29" t="str">
        <f t="shared" si="12"/>
        <v>償却不可</v>
      </c>
      <c r="BX29" t="str">
        <f t="shared" si="13"/>
        <v>償却不可</v>
      </c>
      <c r="BY29" t="str">
        <f t="shared" si="14"/>
        <v>償却不可</v>
      </c>
      <c r="BZ29" s="676">
        <f>'償却資産明細書(入力)'!J16</f>
        <v>0</v>
      </c>
      <c r="CA29" s="676">
        <f>'償却資産明細書(入力)'!K16</f>
        <v>0</v>
      </c>
      <c r="CB29" s="679" t="str">
        <f>IF('償却資産明細書(入力)'!AA16="一括償却資産","一括償却資産","減価償却")</f>
        <v>減価償却</v>
      </c>
      <c r="CC29" s="680">
        <f>'償却資産明細書(入力)'!B16</f>
        <v>0</v>
      </c>
      <c r="CD29" s="677"/>
      <c r="CE29" s="677">
        <f>'償却資産明細書(入力)'!C16</f>
        <v>0</v>
      </c>
      <c r="CF29" s="677"/>
      <c r="CG29" s="677">
        <f>'償却資産明細書(入力)'!D16</f>
        <v>0</v>
      </c>
      <c r="CH29" s="677">
        <f>'償却資産明細書(入力)'!E16</f>
        <v>0</v>
      </c>
      <c r="CI29" s="677">
        <f>'償却資産明細書(入力)'!F16</f>
        <v>0</v>
      </c>
      <c r="CJ29" s="679">
        <f>'償却資産明細書(入力)'!G16</f>
        <v>0</v>
      </c>
      <c r="CK29" s="678">
        <f>IF('償却資産明細書(入力)'!U16="",100,'償却資産明細書(入力)'!U16*100)</f>
        <v>100</v>
      </c>
      <c r="CN29" t="e">
        <f>IF('償却資産明細書(入力)'!D16="昭和",VLOOKUP('償却資産明細書(入力)'!E16,$AK$62:$AP$125,4,0),IF('償却資産明細書(入力)'!D16="平成",VLOOKUP('償却資産明細書(入力)'!E16,$AR$62:$AW$125,4,0),VLOOKUP('償却資産明細書(入力)'!E16,$AY$62:$BD$125,4,0)))</f>
        <v>#N/A</v>
      </c>
      <c r="CO29">
        <f>VLOOKUP('償却資産明細書(入力)'!J16,$K$62:$R$112,5,0)</f>
        <v>0</v>
      </c>
      <c r="CP29">
        <f>VLOOKUP('償却資産明細書(入力)'!K16,$K$62:$R$112,5,0)</f>
        <v>0</v>
      </c>
      <c r="CQ29" t="e">
        <f>IF($CN29&lt;2007,ROUNDUP('償却資産明細書(入力)'!G16*$X$62,0),IF(AND($CN29=2007,'償却資産明細書(入力)'!F16&lt;4),ROUNDUP('償却資産明細書(入力)'!G16*$X$62,0),'償却資産明細書(入力)'!G16))</f>
        <v>#N/A</v>
      </c>
      <c r="CR29" t="e">
        <f t="shared" si="29"/>
        <v>#N/A</v>
      </c>
      <c r="CS29" t="e">
        <f t="shared" si="30"/>
        <v>#N/A</v>
      </c>
      <c r="CT29" t="e">
        <f t="shared" si="31"/>
        <v>#N/A</v>
      </c>
      <c r="CU29" t="e">
        <f t="shared" si="32"/>
        <v>#N/A</v>
      </c>
      <c r="CV29" t="e">
        <f t="shared" si="33"/>
        <v>#N/A</v>
      </c>
      <c r="CW29" s="693">
        <f>ROUNDUP('償却資産明細書(入力)'!G16*95%,0)</f>
        <v>0</v>
      </c>
      <c r="CX29" s="616">
        <f>'償却資産明細書(入力)'!G16-新償却資産計算!CW29</f>
        <v>0</v>
      </c>
      <c r="CY29" t="e">
        <f t="shared" si="34"/>
        <v>#N/A</v>
      </c>
      <c r="CZ29" t="e">
        <f t="shared" si="15"/>
        <v>#N/A</v>
      </c>
      <c r="DA29">
        <f t="shared" si="35"/>
        <v>-1</v>
      </c>
      <c r="DB29" t="e">
        <f t="shared" si="36"/>
        <v>#N/A</v>
      </c>
      <c r="DC29" t="e">
        <f>IF($CN29&lt;$BG$62,12,IF($CN29=$BG$62,VLOOKUP('償却資産明細書(入力)'!F16,$AB$62:$AE$74,3,0),"-"))</f>
        <v>#N/A</v>
      </c>
      <c r="DD29" s="648" t="s">
        <v>463</v>
      </c>
      <c r="DE29">
        <v>12</v>
      </c>
      <c r="DF29" s="694" t="e">
        <f t="shared" si="16"/>
        <v>#N/A</v>
      </c>
      <c r="DG29" t="e">
        <f t="shared" si="37"/>
        <v>#N/A</v>
      </c>
      <c r="DH29" t="e">
        <f t="shared" si="17"/>
        <v>#N/A</v>
      </c>
      <c r="DI29" t="e">
        <f>IF($CY29&gt;4,1,IF($CY29&gt;0,'償却資産明細書(入力)'!G16-($CW29+$CZ29),IF(CT29&lt;0,"取得前",IF($CW29&gt;$CT29,'償却資産明細書(入力)'!G16-$CT29,'償却資産明細書(入力)'!G16-$CW29))))</f>
        <v>#N/A</v>
      </c>
      <c r="DJ29" t="e">
        <f t="shared" si="38"/>
        <v>#N/A</v>
      </c>
      <c r="DK29" t="e">
        <f t="shared" si="39"/>
        <v>#N/A</v>
      </c>
      <c r="DL29" t="e">
        <f t="shared" si="40"/>
        <v>#N/A</v>
      </c>
      <c r="DM29" t="e">
        <f t="shared" si="41"/>
        <v>#N/A</v>
      </c>
      <c r="DP29">
        <f>VLOOKUP('償却資産明細書(入力)'!J16,$K$62:$R$112,7,0)</f>
        <v>0</v>
      </c>
      <c r="DQ29">
        <f>VLOOKUP('償却資産明細書(入力)'!K16,$K$62:$R$112,7,0)</f>
        <v>0</v>
      </c>
      <c r="DR29" s="616">
        <f>'償却資産明細書(入力)'!G16</f>
        <v>0</v>
      </c>
      <c r="DS29" t="e">
        <f t="shared" si="42"/>
        <v>#N/A</v>
      </c>
      <c r="DT29" t="e">
        <f t="shared" si="43"/>
        <v>#N/A</v>
      </c>
      <c r="DU29" t="e">
        <f t="shared" si="44"/>
        <v>#N/A</v>
      </c>
      <c r="DV29" t="e">
        <f t="shared" si="45"/>
        <v>#N/A</v>
      </c>
      <c r="DW29" t="s">
        <v>462</v>
      </c>
      <c r="DX29" t="e">
        <f>IF($CN29&lt;$BG$62,12,IF($CN29=$BG$62,VLOOKUP('償却資産明細書(入力)'!F16,$AB$62:$AE$74,3,0),"-"))</f>
        <v>#N/A</v>
      </c>
      <c r="DY29" s="648" t="s">
        <v>463</v>
      </c>
      <c r="DZ29">
        <v>12</v>
      </c>
      <c r="EA29" t="e">
        <f t="shared" si="46"/>
        <v>#N/A</v>
      </c>
      <c r="EB29" t="e">
        <f t="shared" si="47"/>
        <v>#N/A</v>
      </c>
      <c r="EC29" t="e">
        <f t="shared" si="18"/>
        <v>#N/A</v>
      </c>
      <c r="ED29" t="e">
        <f t="shared" si="48"/>
        <v>#N/A</v>
      </c>
      <c r="EE29" t="e">
        <f t="shared" si="49"/>
        <v>#N/A</v>
      </c>
      <c r="EF29" t="e">
        <f t="shared" si="50"/>
        <v>#N/A</v>
      </c>
      <c r="EG29">
        <f t="shared" si="51"/>
        <v>0</v>
      </c>
      <c r="EH29">
        <f t="shared" si="52"/>
        <v>0</v>
      </c>
      <c r="EI29" t="e">
        <f t="shared" si="53"/>
        <v>#N/A</v>
      </c>
      <c r="EQ29" t="e">
        <f>IF(FC29&gt;=4,"－",'償却資産明細書(入力)'!G16)</f>
        <v>#N/A</v>
      </c>
      <c r="ER29" s="649" t="s">
        <v>465</v>
      </c>
      <c r="ES29" s="2209" t="s">
        <v>467</v>
      </c>
      <c r="ET29" s="2210"/>
      <c r="EU29" s="2211"/>
      <c r="EV29">
        <f>ROUNDUP('償却資産明細書(入力)'!G16/3,0)</f>
        <v>0</v>
      </c>
      <c r="EW29" s="650" t="s">
        <v>465</v>
      </c>
      <c r="EX29" s="651" t="s">
        <v>463</v>
      </c>
      <c r="EY29" s="652">
        <v>12</v>
      </c>
      <c r="EZ29" t="e">
        <f t="shared" si="54"/>
        <v>#N/A</v>
      </c>
      <c r="FA29" t="e">
        <f>IF(FC29&lt;4,EZ29+'償却資産明細書(入力)'!R16,"－")</f>
        <v>#N/A</v>
      </c>
      <c r="FB29" t="e">
        <f>IF(FC29&lt;4,IF('償却資産明細書(入力)'!U16="",新償却資産計算!FA29,FA29*'償却資産明細書(入力)'!U16),"－")</f>
        <v>#N/A</v>
      </c>
      <c r="FC29" t="e">
        <f t="shared" si="55"/>
        <v>#N/A</v>
      </c>
      <c r="FD29" t="e">
        <f t="shared" si="56"/>
        <v>#N/A</v>
      </c>
      <c r="FE29" t="e">
        <f t="shared" si="57"/>
        <v>#N/A</v>
      </c>
      <c r="FH29" t="e">
        <f t="shared" si="58"/>
        <v>#N/A</v>
      </c>
      <c r="FI29" t="str">
        <f>IF('償却資産明細書(入力)'!AA16="一括償却資産","一括償却","減価償却")</f>
        <v>減価償却</v>
      </c>
      <c r="FJ29" t="str">
        <f t="shared" si="59"/>
        <v>新償却率</v>
      </c>
    </row>
    <row r="30" spans="2:166" ht="14.25" x14ac:dyDescent="0.15">
      <c r="B30" s="641">
        <v>12</v>
      </c>
      <c r="C30" s="2365">
        <f t="shared" si="60"/>
        <v>0</v>
      </c>
      <c r="D30" s="2366"/>
      <c r="E30" s="2366"/>
      <c r="F30" s="2366"/>
      <c r="G30" s="2366"/>
      <c r="H30" s="2367"/>
      <c r="I30" s="2370" t="str">
        <f t="shared" si="19"/>
        <v>0</v>
      </c>
      <c r="J30" s="2371"/>
      <c r="K30" s="2372">
        <f t="shared" si="20"/>
        <v>0</v>
      </c>
      <c r="L30" s="2373"/>
      <c r="M30" s="2399">
        <f t="shared" si="21"/>
        <v>0</v>
      </c>
      <c r="N30" s="2399"/>
      <c r="O30" s="2400">
        <f t="shared" si="22"/>
        <v>0</v>
      </c>
      <c r="P30" s="2401"/>
      <c r="Q30" s="2386">
        <f t="shared" si="23"/>
        <v>0</v>
      </c>
      <c r="R30" s="2386"/>
      <c r="S30" s="2386"/>
      <c r="T30" s="2386"/>
      <c r="U30" s="2386"/>
      <c r="V30" s="2214" t="str">
        <f t="shared" si="0"/>
        <v>償却不可</v>
      </c>
      <c r="W30" s="2215"/>
      <c r="X30" s="2215"/>
      <c r="Y30" s="2216"/>
      <c r="Z30" s="2396" t="str">
        <f t="shared" si="1"/>
        <v>償却不可</v>
      </c>
      <c r="AA30" s="2288"/>
      <c r="AB30" s="2289" t="e">
        <f t="shared" si="2"/>
        <v>#N/A</v>
      </c>
      <c r="AC30" s="2290"/>
      <c r="AD30" s="2304" t="e">
        <f t="shared" si="24"/>
        <v>#N/A</v>
      </c>
      <c r="AE30" s="2305" t="e">
        <f t="shared" si="3"/>
        <v>#N/A</v>
      </c>
      <c r="AF30" s="2306" t="e">
        <f t="shared" si="3"/>
        <v>#N/A</v>
      </c>
      <c r="AG30" s="2299" t="str">
        <f t="shared" si="4"/>
        <v>-</v>
      </c>
      <c r="AH30" s="2300"/>
      <c r="AI30" s="672" t="s">
        <v>460</v>
      </c>
      <c r="AJ30" s="2287" t="str">
        <f t="shared" si="5"/>
        <v>-</v>
      </c>
      <c r="AK30" s="2288"/>
      <c r="AL30" s="2214" t="str">
        <f t="shared" si="6"/>
        <v>償却不可</v>
      </c>
      <c r="AM30" s="2215"/>
      <c r="AN30" s="2215"/>
      <c r="AO30" s="2216"/>
      <c r="AP30" s="2296"/>
      <c r="AQ30" s="2297"/>
      <c r="AR30" s="2298"/>
      <c r="AS30" s="2214" t="str">
        <f t="shared" si="7"/>
        <v>償却不可</v>
      </c>
      <c r="AT30" s="2215"/>
      <c r="AU30" s="2215"/>
      <c r="AV30" s="2216"/>
      <c r="AW30" s="2220">
        <f t="shared" si="25"/>
        <v>1</v>
      </c>
      <c r="AX30" s="2221"/>
      <c r="AY30" s="2221"/>
      <c r="AZ30" s="2221"/>
      <c r="BA30" s="2221"/>
      <c r="BB30" s="2221"/>
      <c r="BC30" s="2221"/>
      <c r="BD30" s="2221"/>
      <c r="BE30" s="2222"/>
      <c r="BF30" s="2214" t="str">
        <f t="shared" si="8"/>
        <v>償却不可</v>
      </c>
      <c r="BG30" s="2215"/>
      <c r="BH30" s="2215"/>
      <c r="BI30" s="2215"/>
      <c r="BJ30" s="2216"/>
      <c r="BK30" s="2214" t="str">
        <f t="shared" si="9"/>
        <v>償却不可</v>
      </c>
      <c r="BL30" s="2215"/>
      <c r="BM30" s="2215"/>
      <c r="BN30" s="2216"/>
      <c r="BO30" s="2217" t="str">
        <f t="shared" si="10"/>
        <v>償却不可</v>
      </c>
      <c r="BP30" s="2218"/>
      <c r="BQ30" s="2219"/>
      <c r="BR30" s="687" t="str">
        <f t="shared" si="26"/>
        <v/>
      </c>
      <c r="BS30" s="616" t="str">
        <f>IF('償却資産明細書(入力)'!Y17="","",'償却資産明細書(入力)'!Y17)</f>
        <v/>
      </c>
      <c r="BT30" s="616" t="str">
        <f t="shared" si="27"/>
        <v/>
      </c>
      <c r="BU30" t="e">
        <f t="shared" si="28"/>
        <v>#VALUE!</v>
      </c>
      <c r="BV30" t="str">
        <f t="shared" si="11"/>
        <v>償却不可</v>
      </c>
      <c r="BW30" t="str">
        <f t="shared" si="12"/>
        <v>償却不可</v>
      </c>
      <c r="BX30" t="str">
        <f t="shared" si="13"/>
        <v>償却不可</v>
      </c>
      <c r="BY30" t="str">
        <f t="shared" si="14"/>
        <v>償却不可</v>
      </c>
      <c r="BZ30" s="676">
        <f>'償却資産明細書(入力)'!J17</f>
        <v>0</v>
      </c>
      <c r="CA30" s="676">
        <f>'償却資産明細書(入力)'!K17</f>
        <v>0</v>
      </c>
      <c r="CB30" s="679" t="str">
        <f>IF('償却資産明細書(入力)'!AA17="一括償却資産","一括償却資産","減価償却")</f>
        <v>減価償却</v>
      </c>
      <c r="CC30" s="680">
        <f>'償却資産明細書(入力)'!B17</f>
        <v>0</v>
      </c>
      <c r="CD30" s="677"/>
      <c r="CE30" s="677">
        <f>'償却資産明細書(入力)'!C17</f>
        <v>0</v>
      </c>
      <c r="CF30" s="677"/>
      <c r="CG30" s="677">
        <f>'償却資産明細書(入力)'!D17</f>
        <v>0</v>
      </c>
      <c r="CH30" s="677">
        <f>'償却資産明細書(入力)'!E17</f>
        <v>0</v>
      </c>
      <c r="CI30" s="677">
        <f>'償却資産明細書(入力)'!F17</f>
        <v>0</v>
      </c>
      <c r="CJ30" s="679">
        <f>'償却資産明細書(入力)'!G17</f>
        <v>0</v>
      </c>
      <c r="CK30" s="678">
        <f>IF('償却資産明細書(入力)'!U17="",100,'償却資産明細書(入力)'!U17*100)</f>
        <v>100</v>
      </c>
      <c r="CN30" t="e">
        <f>IF('償却資産明細書(入力)'!D17="昭和",VLOOKUP('償却資産明細書(入力)'!E17,$AK$62:$AP$125,4,0),IF('償却資産明細書(入力)'!D17="平成",VLOOKUP('償却資産明細書(入力)'!E17,$AR$62:$AW$125,4,0),VLOOKUP('償却資産明細書(入力)'!E17,$AY$62:$BD$125,4,0)))</f>
        <v>#N/A</v>
      </c>
      <c r="CO30">
        <f>VLOOKUP('償却資産明細書(入力)'!J17,$K$62:$R$112,5,0)</f>
        <v>0</v>
      </c>
      <c r="CP30">
        <f>VLOOKUP('償却資産明細書(入力)'!K17,$K$62:$R$112,5,0)</f>
        <v>0</v>
      </c>
      <c r="CQ30" t="e">
        <f>IF($CN30&lt;2007,ROUNDUP('償却資産明細書(入力)'!G17*$X$62,0),IF(AND($CN30=2007,'償却資産明細書(入力)'!F17&lt;4),ROUNDUP('償却資産明細書(入力)'!G17*$X$62,0),'償却資産明細書(入力)'!G17))</f>
        <v>#N/A</v>
      </c>
      <c r="CR30" t="e">
        <f t="shared" si="29"/>
        <v>#N/A</v>
      </c>
      <c r="CS30" t="e">
        <f t="shared" si="30"/>
        <v>#N/A</v>
      </c>
      <c r="CT30" t="e">
        <f t="shared" si="31"/>
        <v>#N/A</v>
      </c>
      <c r="CU30" t="e">
        <f t="shared" si="32"/>
        <v>#N/A</v>
      </c>
      <c r="CV30" t="e">
        <f t="shared" si="33"/>
        <v>#N/A</v>
      </c>
      <c r="CW30" s="693">
        <f>ROUNDUP('償却資産明細書(入力)'!G17*95%,0)</f>
        <v>0</v>
      </c>
      <c r="CX30" s="616">
        <f>'償却資産明細書(入力)'!G17-新償却資産計算!CW30</f>
        <v>0</v>
      </c>
      <c r="CY30" t="e">
        <f t="shared" si="34"/>
        <v>#N/A</v>
      </c>
      <c r="CZ30" t="e">
        <f t="shared" si="15"/>
        <v>#N/A</v>
      </c>
      <c r="DA30">
        <f t="shared" si="35"/>
        <v>-1</v>
      </c>
      <c r="DB30" t="e">
        <f t="shared" si="36"/>
        <v>#N/A</v>
      </c>
      <c r="DC30" t="e">
        <f>IF($CN30&lt;$BG$62,12,IF($CN30=$BG$62,VLOOKUP('償却資産明細書(入力)'!F17,$AB$62:$AE$74,3,0),"-"))</f>
        <v>#N/A</v>
      </c>
      <c r="DD30" s="648" t="s">
        <v>463</v>
      </c>
      <c r="DE30">
        <v>12</v>
      </c>
      <c r="DF30" s="694" t="e">
        <f t="shared" si="16"/>
        <v>#N/A</v>
      </c>
      <c r="DG30" t="e">
        <f t="shared" si="37"/>
        <v>#N/A</v>
      </c>
      <c r="DH30" t="e">
        <f t="shared" si="17"/>
        <v>#N/A</v>
      </c>
      <c r="DI30" t="e">
        <f>IF($CY30&gt;4,1,IF($CY30&gt;0,'償却資産明細書(入力)'!G17-($CW30+$CZ30),IF(CT30&lt;0,"取得前",IF($CW30&gt;$CT30,'償却資産明細書(入力)'!G17-$CT30,'償却資産明細書(入力)'!G17-$CW30))))</f>
        <v>#N/A</v>
      </c>
      <c r="DJ30" t="e">
        <f t="shared" si="38"/>
        <v>#N/A</v>
      </c>
      <c r="DK30" t="e">
        <f t="shared" si="39"/>
        <v>#N/A</v>
      </c>
      <c r="DL30" t="e">
        <f t="shared" si="40"/>
        <v>#N/A</v>
      </c>
      <c r="DM30" t="e">
        <f t="shared" si="41"/>
        <v>#N/A</v>
      </c>
      <c r="DP30">
        <f>VLOOKUP('償却資産明細書(入力)'!J17,$K$62:$R$112,7,0)</f>
        <v>0</v>
      </c>
      <c r="DQ30">
        <f>VLOOKUP('償却資産明細書(入力)'!K17,$K$62:$R$112,7,0)</f>
        <v>0</v>
      </c>
      <c r="DR30" s="616">
        <f>'償却資産明細書(入力)'!G17</f>
        <v>0</v>
      </c>
      <c r="DS30" t="e">
        <f t="shared" si="42"/>
        <v>#N/A</v>
      </c>
      <c r="DT30" t="e">
        <f t="shared" si="43"/>
        <v>#N/A</v>
      </c>
      <c r="DU30" t="e">
        <f t="shared" si="44"/>
        <v>#N/A</v>
      </c>
      <c r="DV30" t="e">
        <f t="shared" si="45"/>
        <v>#N/A</v>
      </c>
      <c r="DW30" t="s">
        <v>462</v>
      </c>
      <c r="DX30" t="e">
        <f>IF($CN30&lt;$BG$62,12,IF($CN30=$BG$62,VLOOKUP('償却資産明細書(入力)'!F17,$AB$62:$AE$74,3,0),"-"))</f>
        <v>#N/A</v>
      </c>
      <c r="DY30" s="648" t="s">
        <v>463</v>
      </c>
      <c r="DZ30">
        <v>12</v>
      </c>
      <c r="EA30" t="e">
        <f t="shared" si="46"/>
        <v>#N/A</v>
      </c>
      <c r="EB30" t="e">
        <f t="shared" si="47"/>
        <v>#N/A</v>
      </c>
      <c r="EC30" t="e">
        <f t="shared" si="18"/>
        <v>#N/A</v>
      </c>
      <c r="ED30" t="e">
        <f t="shared" si="48"/>
        <v>#N/A</v>
      </c>
      <c r="EE30" t="e">
        <f t="shared" si="49"/>
        <v>#N/A</v>
      </c>
      <c r="EF30" t="e">
        <f t="shared" si="50"/>
        <v>#N/A</v>
      </c>
      <c r="EG30">
        <f t="shared" si="51"/>
        <v>0</v>
      </c>
      <c r="EH30">
        <f t="shared" si="52"/>
        <v>0</v>
      </c>
      <c r="EI30" t="e">
        <f t="shared" si="53"/>
        <v>#N/A</v>
      </c>
      <c r="EQ30" t="e">
        <f>IF(FC30&gt;=4,"－",'償却資産明細書(入力)'!G17)</f>
        <v>#N/A</v>
      </c>
      <c r="ER30" s="649" t="s">
        <v>465</v>
      </c>
      <c r="ES30" s="2209" t="s">
        <v>467</v>
      </c>
      <c r="ET30" s="2210"/>
      <c r="EU30" s="2211"/>
      <c r="EV30">
        <f>ROUNDUP('償却資産明細書(入力)'!G17/3,0)</f>
        <v>0</v>
      </c>
      <c r="EW30" s="650" t="s">
        <v>465</v>
      </c>
      <c r="EX30" s="651" t="s">
        <v>463</v>
      </c>
      <c r="EY30" s="652">
        <v>12</v>
      </c>
      <c r="EZ30" t="e">
        <f t="shared" si="54"/>
        <v>#N/A</v>
      </c>
      <c r="FA30" t="e">
        <f>IF(FC30&lt;4,EZ30+'償却資産明細書(入力)'!R17,"－")</f>
        <v>#N/A</v>
      </c>
      <c r="FB30" t="e">
        <f>IF(FC30&lt;4,IF('償却資産明細書(入力)'!U17="",新償却資産計算!FA30,FA30*'償却資産明細書(入力)'!U17),"－")</f>
        <v>#N/A</v>
      </c>
      <c r="FC30" t="e">
        <f t="shared" si="55"/>
        <v>#N/A</v>
      </c>
      <c r="FD30" t="e">
        <f t="shared" si="56"/>
        <v>#N/A</v>
      </c>
      <c r="FE30" t="e">
        <f t="shared" si="57"/>
        <v>#N/A</v>
      </c>
      <c r="FH30" t="e">
        <f t="shared" si="58"/>
        <v>#N/A</v>
      </c>
      <c r="FI30" t="str">
        <f>IF('償却資産明細書(入力)'!AA17="一括償却資産","一括償却","減価償却")</f>
        <v>減価償却</v>
      </c>
      <c r="FJ30" t="str">
        <f t="shared" si="59"/>
        <v>新償却率</v>
      </c>
    </row>
    <row r="31" spans="2:166" ht="14.25" x14ac:dyDescent="0.15">
      <c r="B31" s="641">
        <v>13</v>
      </c>
      <c r="C31" s="2365">
        <f t="shared" si="60"/>
        <v>0</v>
      </c>
      <c r="D31" s="2366"/>
      <c r="E31" s="2366"/>
      <c r="F31" s="2366"/>
      <c r="G31" s="2366"/>
      <c r="H31" s="2367"/>
      <c r="I31" s="2370" t="str">
        <f t="shared" si="19"/>
        <v>0</v>
      </c>
      <c r="J31" s="2371"/>
      <c r="K31" s="2372">
        <f t="shared" si="20"/>
        <v>0</v>
      </c>
      <c r="L31" s="2373"/>
      <c r="M31" s="2399">
        <f t="shared" si="21"/>
        <v>0</v>
      </c>
      <c r="N31" s="2399"/>
      <c r="O31" s="2400">
        <f t="shared" si="22"/>
        <v>0</v>
      </c>
      <c r="P31" s="2401"/>
      <c r="Q31" s="2386">
        <f t="shared" si="23"/>
        <v>0</v>
      </c>
      <c r="R31" s="2386"/>
      <c r="S31" s="2386"/>
      <c r="T31" s="2386"/>
      <c r="U31" s="2386"/>
      <c r="V31" s="2214" t="str">
        <f t="shared" si="0"/>
        <v>償却不可</v>
      </c>
      <c r="W31" s="2215"/>
      <c r="X31" s="2215"/>
      <c r="Y31" s="2216"/>
      <c r="Z31" s="2396" t="str">
        <f t="shared" si="1"/>
        <v>償却不可</v>
      </c>
      <c r="AA31" s="2288"/>
      <c r="AB31" s="2289" t="e">
        <f t="shared" si="2"/>
        <v>#N/A</v>
      </c>
      <c r="AC31" s="2290"/>
      <c r="AD31" s="2304" t="e">
        <f t="shared" si="24"/>
        <v>#N/A</v>
      </c>
      <c r="AE31" s="2305" t="e">
        <f t="shared" si="3"/>
        <v>#N/A</v>
      </c>
      <c r="AF31" s="2306" t="e">
        <f t="shared" si="3"/>
        <v>#N/A</v>
      </c>
      <c r="AG31" s="2299" t="str">
        <f t="shared" si="4"/>
        <v>-</v>
      </c>
      <c r="AH31" s="2300"/>
      <c r="AI31" s="672" t="s">
        <v>460</v>
      </c>
      <c r="AJ31" s="2287" t="str">
        <f t="shared" si="5"/>
        <v>-</v>
      </c>
      <c r="AK31" s="2288"/>
      <c r="AL31" s="2214" t="str">
        <f t="shared" si="6"/>
        <v>償却不可</v>
      </c>
      <c r="AM31" s="2215"/>
      <c r="AN31" s="2215"/>
      <c r="AO31" s="2216"/>
      <c r="AP31" s="2296"/>
      <c r="AQ31" s="2297"/>
      <c r="AR31" s="2298"/>
      <c r="AS31" s="2214" t="str">
        <f t="shared" si="7"/>
        <v>償却不可</v>
      </c>
      <c r="AT31" s="2215"/>
      <c r="AU31" s="2215"/>
      <c r="AV31" s="2216"/>
      <c r="AW31" s="2220">
        <f t="shared" si="25"/>
        <v>1</v>
      </c>
      <c r="AX31" s="2221"/>
      <c r="AY31" s="2221"/>
      <c r="AZ31" s="2221"/>
      <c r="BA31" s="2221"/>
      <c r="BB31" s="2221"/>
      <c r="BC31" s="2221"/>
      <c r="BD31" s="2221"/>
      <c r="BE31" s="2222"/>
      <c r="BF31" s="2214" t="str">
        <f t="shared" si="8"/>
        <v>償却不可</v>
      </c>
      <c r="BG31" s="2215"/>
      <c r="BH31" s="2215"/>
      <c r="BI31" s="2215"/>
      <c r="BJ31" s="2216"/>
      <c r="BK31" s="2214" t="str">
        <f t="shared" si="9"/>
        <v>償却不可</v>
      </c>
      <c r="BL31" s="2215"/>
      <c r="BM31" s="2215"/>
      <c r="BN31" s="2216"/>
      <c r="BO31" s="2217" t="str">
        <f t="shared" si="10"/>
        <v>償却不可</v>
      </c>
      <c r="BP31" s="2218"/>
      <c r="BQ31" s="2219"/>
      <c r="BR31" s="687" t="str">
        <f t="shared" si="26"/>
        <v/>
      </c>
      <c r="BS31" s="616" t="str">
        <f>IF('償却資産明細書(入力)'!Y18="","",'償却資産明細書(入力)'!Y18)</f>
        <v/>
      </c>
      <c r="BT31" s="616" t="str">
        <f t="shared" si="27"/>
        <v/>
      </c>
      <c r="BU31" t="e">
        <f t="shared" si="28"/>
        <v>#VALUE!</v>
      </c>
      <c r="BV31" t="str">
        <f t="shared" si="11"/>
        <v>償却不可</v>
      </c>
      <c r="BW31" t="str">
        <f t="shared" si="12"/>
        <v>償却不可</v>
      </c>
      <c r="BX31" t="str">
        <f t="shared" si="13"/>
        <v>償却不可</v>
      </c>
      <c r="BY31" t="str">
        <f t="shared" si="14"/>
        <v>償却不可</v>
      </c>
      <c r="BZ31" s="676">
        <f>'償却資産明細書(入力)'!J18</f>
        <v>0</v>
      </c>
      <c r="CA31" s="676">
        <f>'償却資産明細書(入力)'!K18</f>
        <v>0</v>
      </c>
      <c r="CB31" s="679" t="str">
        <f>IF('償却資産明細書(入力)'!AA18="一括償却資産","一括償却資産","減価償却")</f>
        <v>減価償却</v>
      </c>
      <c r="CC31" s="680">
        <f>'償却資産明細書(入力)'!B18</f>
        <v>0</v>
      </c>
      <c r="CD31" s="677"/>
      <c r="CE31" s="677">
        <f>'償却資産明細書(入力)'!C18</f>
        <v>0</v>
      </c>
      <c r="CF31" s="677"/>
      <c r="CG31" s="677">
        <f>'償却資産明細書(入力)'!D18</f>
        <v>0</v>
      </c>
      <c r="CH31" s="677">
        <f>'償却資産明細書(入力)'!E18</f>
        <v>0</v>
      </c>
      <c r="CI31" s="677">
        <f>'償却資産明細書(入力)'!F18</f>
        <v>0</v>
      </c>
      <c r="CJ31" s="679">
        <f>'償却資産明細書(入力)'!G18</f>
        <v>0</v>
      </c>
      <c r="CK31" s="678">
        <f>IF('償却資産明細書(入力)'!U18="",100,'償却資産明細書(入力)'!U18*100)</f>
        <v>100</v>
      </c>
      <c r="CN31" t="e">
        <f>IF('償却資産明細書(入力)'!D18="昭和",VLOOKUP('償却資産明細書(入力)'!E18,$AK$62:$AP$125,4,0),IF('償却資産明細書(入力)'!D18="平成",VLOOKUP('償却資産明細書(入力)'!E18,$AR$62:$AW$125,4,0),VLOOKUP('償却資産明細書(入力)'!E18,$AY$62:$BD$125,4,0)))</f>
        <v>#N/A</v>
      </c>
      <c r="CO31">
        <f>VLOOKUP('償却資産明細書(入力)'!J18,$K$62:$R$112,5,0)</f>
        <v>0</v>
      </c>
      <c r="CP31">
        <f>VLOOKUP('償却資産明細書(入力)'!K18,$K$62:$R$112,5,0)</f>
        <v>0</v>
      </c>
      <c r="CQ31" t="e">
        <f>IF($CN31&lt;2007,ROUNDUP('償却資産明細書(入力)'!G18*$X$62,0),IF(AND($CN31=2007,'償却資産明細書(入力)'!F18&lt;4),ROUNDUP('償却資産明細書(入力)'!G18*$X$62,0),'償却資産明細書(入力)'!G18))</f>
        <v>#N/A</v>
      </c>
      <c r="CR31" t="e">
        <f t="shared" si="29"/>
        <v>#N/A</v>
      </c>
      <c r="CS31" t="e">
        <f t="shared" si="30"/>
        <v>#N/A</v>
      </c>
      <c r="CT31" t="e">
        <f t="shared" si="31"/>
        <v>#N/A</v>
      </c>
      <c r="CU31" t="e">
        <f t="shared" si="32"/>
        <v>#N/A</v>
      </c>
      <c r="CV31" t="e">
        <f t="shared" si="33"/>
        <v>#N/A</v>
      </c>
      <c r="CW31" s="693">
        <f>ROUNDUP('償却資産明細書(入力)'!G18*95%,0)</f>
        <v>0</v>
      </c>
      <c r="CX31" s="616">
        <f>'償却資産明細書(入力)'!G18-新償却資産計算!CW31</f>
        <v>0</v>
      </c>
      <c r="CY31" t="e">
        <f t="shared" si="34"/>
        <v>#N/A</v>
      </c>
      <c r="CZ31" t="e">
        <f t="shared" si="15"/>
        <v>#N/A</v>
      </c>
      <c r="DA31">
        <f t="shared" si="35"/>
        <v>-1</v>
      </c>
      <c r="DB31" t="e">
        <f t="shared" si="36"/>
        <v>#N/A</v>
      </c>
      <c r="DC31" t="e">
        <f>IF($CN31&lt;$BG$62,12,IF($CN31=$BG$62,VLOOKUP('償却資産明細書(入力)'!F18,$AB$62:$AE$74,3,0),"-"))</f>
        <v>#N/A</v>
      </c>
      <c r="DD31" s="648" t="s">
        <v>460</v>
      </c>
      <c r="DE31">
        <v>12</v>
      </c>
      <c r="DF31" s="694" t="e">
        <f t="shared" si="16"/>
        <v>#N/A</v>
      </c>
      <c r="DG31" t="e">
        <f t="shared" si="37"/>
        <v>#N/A</v>
      </c>
      <c r="DH31" t="e">
        <f t="shared" si="17"/>
        <v>#N/A</v>
      </c>
      <c r="DI31" t="e">
        <f>IF($CY31&gt;4,1,IF($CY31&gt;0,'償却資産明細書(入力)'!G18-($CW31+$CZ31),IF(CT31&lt;0,"取得前",IF($CW31&gt;$CT31,'償却資産明細書(入力)'!G18-$CT31,'償却資産明細書(入力)'!G18-$CW31))))</f>
        <v>#N/A</v>
      </c>
      <c r="DJ31" t="e">
        <f t="shared" si="38"/>
        <v>#N/A</v>
      </c>
      <c r="DK31" t="e">
        <f t="shared" si="39"/>
        <v>#N/A</v>
      </c>
      <c r="DL31" t="e">
        <f t="shared" si="40"/>
        <v>#N/A</v>
      </c>
      <c r="DM31" t="e">
        <f t="shared" si="41"/>
        <v>#N/A</v>
      </c>
      <c r="DP31">
        <f>VLOOKUP('償却資産明細書(入力)'!J18,$K$62:$R$112,7,0)</f>
        <v>0</v>
      </c>
      <c r="DQ31">
        <f>VLOOKUP('償却資産明細書(入力)'!K18,$K$62:$R$112,7,0)</f>
        <v>0</v>
      </c>
      <c r="DR31" s="616">
        <f>'償却資産明細書(入力)'!G18</f>
        <v>0</v>
      </c>
      <c r="DS31" t="e">
        <f t="shared" si="42"/>
        <v>#N/A</v>
      </c>
      <c r="DT31" t="e">
        <f t="shared" si="43"/>
        <v>#N/A</v>
      </c>
      <c r="DU31" t="e">
        <f t="shared" si="44"/>
        <v>#N/A</v>
      </c>
      <c r="DV31" t="e">
        <f t="shared" si="45"/>
        <v>#N/A</v>
      </c>
      <c r="DW31" t="s">
        <v>462</v>
      </c>
      <c r="DX31" t="e">
        <f>IF($CN31&lt;$BG$62,12,IF($CN31=$BG$62,VLOOKUP('償却資産明細書(入力)'!F18,$AB$62:$AE$74,3,0),"-"))</f>
        <v>#N/A</v>
      </c>
      <c r="DY31" s="648" t="s">
        <v>460</v>
      </c>
      <c r="DZ31">
        <v>12</v>
      </c>
      <c r="EA31" t="e">
        <f t="shared" si="46"/>
        <v>#N/A</v>
      </c>
      <c r="EB31" t="e">
        <f t="shared" si="47"/>
        <v>#N/A</v>
      </c>
      <c r="EC31" t="e">
        <f t="shared" si="18"/>
        <v>#N/A</v>
      </c>
      <c r="ED31" t="e">
        <f t="shared" si="48"/>
        <v>#N/A</v>
      </c>
      <c r="EE31" t="e">
        <f t="shared" si="49"/>
        <v>#N/A</v>
      </c>
      <c r="EF31" t="e">
        <f t="shared" si="50"/>
        <v>#N/A</v>
      </c>
      <c r="EG31">
        <f t="shared" si="51"/>
        <v>0</v>
      </c>
      <c r="EH31">
        <f t="shared" si="52"/>
        <v>0</v>
      </c>
      <c r="EI31" t="e">
        <f t="shared" si="53"/>
        <v>#N/A</v>
      </c>
      <c r="EQ31" t="e">
        <f>IF(FC31&gt;=4,"－",'償却資産明細書(入力)'!G18)</f>
        <v>#N/A</v>
      </c>
      <c r="ER31" s="649" t="s">
        <v>464</v>
      </c>
      <c r="ES31" s="2209" t="s">
        <v>467</v>
      </c>
      <c r="ET31" s="2210"/>
      <c r="EU31" s="2211"/>
      <c r="EV31">
        <f>ROUNDUP('償却資産明細書(入力)'!G18/3,0)</f>
        <v>0</v>
      </c>
      <c r="EW31" s="650" t="s">
        <v>464</v>
      </c>
      <c r="EX31" s="651" t="s">
        <v>460</v>
      </c>
      <c r="EY31" s="652">
        <v>12</v>
      </c>
      <c r="EZ31" t="e">
        <f t="shared" si="54"/>
        <v>#N/A</v>
      </c>
      <c r="FA31" t="e">
        <f>IF(FC31&lt;4,EZ31+'償却資産明細書(入力)'!R18,"－")</f>
        <v>#N/A</v>
      </c>
      <c r="FB31" t="e">
        <f>IF(FC31&lt;4,IF('償却資産明細書(入力)'!U18="",新償却資産計算!FA31,FA31*'償却資産明細書(入力)'!U18),"－")</f>
        <v>#N/A</v>
      </c>
      <c r="FC31" t="e">
        <f t="shared" si="55"/>
        <v>#N/A</v>
      </c>
      <c r="FD31" t="e">
        <f t="shared" si="56"/>
        <v>#N/A</v>
      </c>
      <c r="FE31" t="e">
        <f t="shared" si="57"/>
        <v>#N/A</v>
      </c>
      <c r="FH31" t="e">
        <f t="shared" si="58"/>
        <v>#N/A</v>
      </c>
      <c r="FI31" t="str">
        <f>IF('償却資産明細書(入力)'!AA18="一括償却資産","一括償却","減価償却")</f>
        <v>減価償却</v>
      </c>
      <c r="FJ31" t="str">
        <f t="shared" si="59"/>
        <v>新償却率</v>
      </c>
    </row>
    <row r="32" spans="2:166" ht="14.25" x14ac:dyDescent="0.15">
      <c r="B32" s="641">
        <v>14</v>
      </c>
      <c r="C32" s="2365">
        <f t="shared" si="60"/>
        <v>0</v>
      </c>
      <c r="D32" s="2366"/>
      <c r="E32" s="2366"/>
      <c r="F32" s="2366"/>
      <c r="G32" s="2366"/>
      <c r="H32" s="2367"/>
      <c r="I32" s="2370" t="str">
        <f t="shared" si="19"/>
        <v>0</v>
      </c>
      <c r="J32" s="2371"/>
      <c r="K32" s="2372">
        <f t="shared" si="20"/>
        <v>0</v>
      </c>
      <c r="L32" s="2373"/>
      <c r="M32" s="2399">
        <f t="shared" si="21"/>
        <v>0</v>
      </c>
      <c r="N32" s="2399"/>
      <c r="O32" s="2400">
        <f t="shared" si="22"/>
        <v>0</v>
      </c>
      <c r="P32" s="2401"/>
      <c r="Q32" s="2386">
        <f t="shared" si="23"/>
        <v>0</v>
      </c>
      <c r="R32" s="2386"/>
      <c r="S32" s="2386"/>
      <c r="T32" s="2386"/>
      <c r="U32" s="2386"/>
      <c r="V32" s="2214" t="str">
        <f t="shared" si="0"/>
        <v>償却不可</v>
      </c>
      <c r="W32" s="2215"/>
      <c r="X32" s="2215"/>
      <c r="Y32" s="2216"/>
      <c r="Z32" s="2396" t="str">
        <f t="shared" si="1"/>
        <v>償却不可</v>
      </c>
      <c r="AA32" s="2288"/>
      <c r="AB32" s="2289" t="e">
        <f t="shared" si="2"/>
        <v>#N/A</v>
      </c>
      <c r="AC32" s="2290"/>
      <c r="AD32" s="2304" t="e">
        <f t="shared" si="24"/>
        <v>#N/A</v>
      </c>
      <c r="AE32" s="2305" t="e">
        <f t="shared" si="3"/>
        <v>#N/A</v>
      </c>
      <c r="AF32" s="2306" t="e">
        <f t="shared" si="3"/>
        <v>#N/A</v>
      </c>
      <c r="AG32" s="2299" t="str">
        <f t="shared" si="4"/>
        <v>-</v>
      </c>
      <c r="AH32" s="2300"/>
      <c r="AI32" s="672" t="s">
        <v>460</v>
      </c>
      <c r="AJ32" s="2287" t="str">
        <f t="shared" si="5"/>
        <v>-</v>
      </c>
      <c r="AK32" s="2288"/>
      <c r="AL32" s="2214" t="str">
        <f t="shared" si="6"/>
        <v>償却不可</v>
      </c>
      <c r="AM32" s="2215"/>
      <c r="AN32" s="2215"/>
      <c r="AO32" s="2216"/>
      <c r="AP32" s="2296"/>
      <c r="AQ32" s="2297"/>
      <c r="AR32" s="2298"/>
      <c r="AS32" s="2214" t="str">
        <f t="shared" si="7"/>
        <v>償却不可</v>
      </c>
      <c r="AT32" s="2215"/>
      <c r="AU32" s="2215"/>
      <c r="AV32" s="2216"/>
      <c r="AW32" s="2220">
        <f t="shared" si="25"/>
        <v>1</v>
      </c>
      <c r="AX32" s="2221"/>
      <c r="AY32" s="2221"/>
      <c r="AZ32" s="2221"/>
      <c r="BA32" s="2221"/>
      <c r="BB32" s="2221"/>
      <c r="BC32" s="2221"/>
      <c r="BD32" s="2221"/>
      <c r="BE32" s="2222"/>
      <c r="BF32" s="2214" t="str">
        <f t="shared" si="8"/>
        <v>償却不可</v>
      </c>
      <c r="BG32" s="2215"/>
      <c r="BH32" s="2215"/>
      <c r="BI32" s="2215"/>
      <c r="BJ32" s="2216"/>
      <c r="BK32" s="2214" t="str">
        <f t="shared" si="9"/>
        <v>償却不可</v>
      </c>
      <c r="BL32" s="2215"/>
      <c r="BM32" s="2215"/>
      <c r="BN32" s="2216"/>
      <c r="BO32" s="2217" t="str">
        <f t="shared" si="10"/>
        <v>償却不可</v>
      </c>
      <c r="BP32" s="2218"/>
      <c r="BQ32" s="2219"/>
      <c r="BR32" s="687" t="str">
        <f t="shared" si="26"/>
        <v/>
      </c>
      <c r="BS32" s="616" t="str">
        <f>IF('償却資産明細書(入力)'!Y19="","",'償却資産明細書(入力)'!Y19)</f>
        <v/>
      </c>
      <c r="BT32" s="616" t="str">
        <f t="shared" si="27"/>
        <v/>
      </c>
      <c r="BU32" t="e">
        <f t="shared" si="28"/>
        <v>#VALUE!</v>
      </c>
      <c r="BV32" t="str">
        <f t="shared" si="11"/>
        <v>償却不可</v>
      </c>
      <c r="BW32" t="str">
        <f t="shared" si="12"/>
        <v>償却不可</v>
      </c>
      <c r="BX32" t="str">
        <f t="shared" si="13"/>
        <v>償却不可</v>
      </c>
      <c r="BY32" t="str">
        <f t="shared" si="14"/>
        <v>償却不可</v>
      </c>
      <c r="BZ32" s="676">
        <f>'償却資産明細書(入力)'!J19</f>
        <v>0</v>
      </c>
      <c r="CA32" s="676">
        <f>'償却資産明細書(入力)'!K19</f>
        <v>0</v>
      </c>
      <c r="CB32" s="679" t="str">
        <f>IF('償却資産明細書(入力)'!AA19="一括償却資産","一括償却資産","減価償却")</f>
        <v>減価償却</v>
      </c>
      <c r="CC32" s="680">
        <f>'償却資産明細書(入力)'!B19</f>
        <v>0</v>
      </c>
      <c r="CD32" s="677"/>
      <c r="CE32" s="677">
        <f>'償却資産明細書(入力)'!C19</f>
        <v>0</v>
      </c>
      <c r="CF32" s="677"/>
      <c r="CG32" s="677">
        <f>'償却資産明細書(入力)'!D19</f>
        <v>0</v>
      </c>
      <c r="CH32" s="677">
        <f>'償却資産明細書(入力)'!E19</f>
        <v>0</v>
      </c>
      <c r="CI32" s="677">
        <f>'償却資産明細書(入力)'!F19</f>
        <v>0</v>
      </c>
      <c r="CJ32" s="679">
        <f>'償却資産明細書(入力)'!G19</f>
        <v>0</v>
      </c>
      <c r="CK32" s="678">
        <f>IF('償却資産明細書(入力)'!U19="",100,'償却資産明細書(入力)'!U19*100)</f>
        <v>100</v>
      </c>
      <c r="CN32" t="e">
        <f>IF('償却資産明細書(入力)'!D19="昭和",VLOOKUP('償却資産明細書(入力)'!E19,$AK$62:$AP$125,4,0),IF('償却資産明細書(入力)'!D19="平成",VLOOKUP('償却資産明細書(入力)'!E19,$AR$62:$AW$125,4,0),VLOOKUP('償却資産明細書(入力)'!E19,$AY$62:$BD$125,4,0)))</f>
        <v>#N/A</v>
      </c>
      <c r="CO32">
        <f>VLOOKUP('償却資産明細書(入力)'!J19,$K$62:$R$112,5,0)</f>
        <v>0</v>
      </c>
      <c r="CP32">
        <f>VLOOKUP('償却資産明細書(入力)'!K19,$K$62:$R$112,5,0)</f>
        <v>0</v>
      </c>
      <c r="CQ32" t="e">
        <f>IF($CN32&lt;2007,ROUNDUP('償却資産明細書(入力)'!G19*$X$62,0),IF(AND($CN32=2007,'償却資産明細書(入力)'!F19&lt;4),ROUNDUP('償却資産明細書(入力)'!G19*$X$62,0),'償却資産明細書(入力)'!G19))</f>
        <v>#N/A</v>
      </c>
      <c r="CR32" t="e">
        <f t="shared" si="29"/>
        <v>#N/A</v>
      </c>
      <c r="CS32" t="e">
        <f t="shared" si="30"/>
        <v>#N/A</v>
      </c>
      <c r="CT32" t="e">
        <f t="shared" si="31"/>
        <v>#N/A</v>
      </c>
      <c r="CU32" t="e">
        <f t="shared" si="32"/>
        <v>#N/A</v>
      </c>
      <c r="CV32" t="e">
        <f t="shared" si="33"/>
        <v>#N/A</v>
      </c>
      <c r="CW32" s="693">
        <f>ROUNDUP('償却資産明細書(入力)'!G19*95%,0)</f>
        <v>0</v>
      </c>
      <c r="CX32" s="616">
        <f>'償却資産明細書(入力)'!G19-新償却資産計算!CW32</f>
        <v>0</v>
      </c>
      <c r="CY32" t="e">
        <f t="shared" si="34"/>
        <v>#N/A</v>
      </c>
      <c r="CZ32" t="e">
        <f t="shared" si="15"/>
        <v>#N/A</v>
      </c>
      <c r="DA32">
        <f t="shared" si="35"/>
        <v>-1</v>
      </c>
      <c r="DB32" t="e">
        <f t="shared" si="36"/>
        <v>#N/A</v>
      </c>
      <c r="DC32" t="e">
        <f>IF($CN32&lt;$BG$62,12,IF($CN32=$BG$62,VLOOKUP('償却資産明細書(入力)'!F19,$AB$62:$AE$74,3,0),"-"))</f>
        <v>#N/A</v>
      </c>
      <c r="DD32" s="648" t="s">
        <v>460</v>
      </c>
      <c r="DE32">
        <v>12</v>
      </c>
      <c r="DF32" s="694" t="e">
        <f t="shared" si="16"/>
        <v>#N/A</v>
      </c>
      <c r="DG32" t="e">
        <f t="shared" si="37"/>
        <v>#N/A</v>
      </c>
      <c r="DH32" t="e">
        <f t="shared" si="17"/>
        <v>#N/A</v>
      </c>
      <c r="DI32" t="e">
        <f>IF($CY32&gt;4,1,IF($CY32&gt;0,'償却資産明細書(入力)'!G19-($CW32+$CZ32),IF(CT32&lt;0,"取得前",IF($CW32&gt;$CT32,'償却資産明細書(入力)'!G19-$CT32,'償却資産明細書(入力)'!G19-$CW32))))</f>
        <v>#N/A</v>
      </c>
      <c r="DJ32" t="e">
        <f t="shared" si="38"/>
        <v>#N/A</v>
      </c>
      <c r="DK32" t="e">
        <f t="shared" si="39"/>
        <v>#N/A</v>
      </c>
      <c r="DL32" t="e">
        <f t="shared" si="40"/>
        <v>#N/A</v>
      </c>
      <c r="DM32" t="e">
        <f t="shared" si="41"/>
        <v>#N/A</v>
      </c>
      <c r="DP32">
        <f>VLOOKUP('償却資産明細書(入力)'!J19,$K$62:$R$112,7,0)</f>
        <v>0</v>
      </c>
      <c r="DQ32">
        <f>VLOOKUP('償却資産明細書(入力)'!K19,$K$62:$R$112,7,0)</f>
        <v>0</v>
      </c>
      <c r="DR32" s="616">
        <f>'償却資産明細書(入力)'!G19</f>
        <v>0</v>
      </c>
      <c r="DS32" t="e">
        <f t="shared" si="42"/>
        <v>#N/A</v>
      </c>
      <c r="DT32" t="e">
        <f t="shared" si="43"/>
        <v>#N/A</v>
      </c>
      <c r="DU32" t="e">
        <f t="shared" si="44"/>
        <v>#N/A</v>
      </c>
      <c r="DV32" t="e">
        <f t="shared" si="45"/>
        <v>#N/A</v>
      </c>
      <c r="DW32" t="s">
        <v>462</v>
      </c>
      <c r="DX32" t="e">
        <f>IF($CN32&lt;$BG$62,12,IF($CN32=$BG$62,VLOOKUP('償却資産明細書(入力)'!F19,$AB$62:$AE$74,3,0),"-"))</f>
        <v>#N/A</v>
      </c>
      <c r="DY32" s="648" t="s">
        <v>460</v>
      </c>
      <c r="DZ32">
        <v>12</v>
      </c>
      <c r="EA32" t="e">
        <f t="shared" si="46"/>
        <v>#N/A</v>
      </c>
      <c r="EB32" t="e">
        <f t="shared" si="47"/>
        <v>#N/A</v>
      </c>
      <c r="EC32" t="e">
        <f t="shared" si="18"/>
        <v>#N/A</v>
      </c>
      <c r="ED32" t="e">
        <f t="shared" si="48"/>
        <v>#N/A</v>
      </c>
      <c r="EE32" t="e">
        <f t="shared" si="49"/>
        <v>#N/A</v>
      </c>
      <c r="EF32" t="e">
        <f t="shared" si="50"/>
        <v>#N/A</v>
      </c>
      <c r="EG32">
        <f t="shared" si="51"/>
        <v>0</v>
      </c>
      <c r="EH32">
        <f t="shared" si="52"/>
        <v>0</v>
      </c>
      <c r="EI32" t="e">
        <f t="shared" si="53"/>
        <v>#N/A</v>
      </c>
      <c r="EQ32" t="e">
        <f>IF(FC32&gt;=4,"－",'償却資産明細書(入力)'!G19)</f>
        <v>#N/A</v>
      </c>
      <c r="ER32" s="649" t="s">
        <v>464</v>
      </c>
      <c r="ES32" s="2209" t="s">
        <v>467</v>
      </c>
      <c r="ET32" s="2210"/>
      <c r="EU32" s="2211"/>
      <c r="EV32">
        <f>ROUNDUP('償却資産明細書(入力)'!G19/3,0)</f>
        <v>0</v>
      </c>
      <c r="EW32" s="650" t="s">
        <v>464</v>
      </c>
      <c r="EX32" s="651" t="s">
        <v>460</v>
      </c>
      <c r="EY32" s="652">
        <v>12</v>
      </c>
      <c r="EZ32" t="e">
        <f t="shared" si="54"/>
        <v>#N/A</v>
      </c>
      <c r="FA32" t="e">
        <f>IF(FC32&lt;4,EZ32+'償却資産明細書(入力)'!R19,"－")</f>
        <v>#N/A</v>
      </c>
      <c r="FB32" t="e">
        <f>IF(FC32&lt;4,IF('償却資産明細書(入力)'!U19="",新償却資産計算!FA32,FA32*'償却資産明細書(入力)'!U19),"－")</f>
        <v>#N/A</v>
      </c>
      <c r="FC32" t="e">
        <f t="shared" si="55"/>
        <v>#N/A</v>
      </c>
      <c r="FD32" t="e">
        <f t="shared" si="56"/>
        <v>#N/A</v>
      </c>
      <c r="FE32" t="e">
        <f t="shared" si="57"/>
        <v>#N/A</v>
      </c>
      <c r="FH32" t="e">
        <f t="shared" si="58"/>
        <v>#N/A</v>
      </c>
      <c r="FI32" t="str">
        <f>IF('償却資産明細書(入力)'!AA19="一括償却資産","一括償却","減価償却")</f>
        <v>減価償却</v>
      </c>
      <c r="FJ32" t="str">
        <f t="shared" si="59"/>
        <v>新償却率</v>
      </c>
    </row>
    <row r="33" spans="2:166" ht="14.25" x14ac:dyDescent="0.15">
      <c r="B33" s="641">
        <v>15</v>
      </c>
      <c r="C33" s="2365">
        <f t="shared" si="60"/>
        <v>0</v>
      </c>
      <c r="D33" s="2366"/>
      <c r="E33" s="2366"/>
      <c r="F33" s="2366"/>
      <c r="G33" s="2366"/>
      <c r="H33" s="2367"/>
      <c r="I33" s="2370" t="str">
        <f t="shared" si="19"/>
        <v>0</v>
      </c>
      <c r="J33" s="2371"/>
      <c r="K33" s="2372">
        <f t="shared" si="20"/>
        <v>0</v>
      </c>
      <c r="L33" s="2373"/>
      <c r="M33" s="2399">
        <f t="shared" si="21"/>
        <v>0</v>
      </c>
      <c r="N33" s="2399"/>
      <c r="O33" s="2400">
        <f t="shared" si="22"/>
        <v>0</v>
      </c>
      <c r="P33" s="2401"/>
      <c r="Q33" s="2386">
        <f t="shared" si="23"/>
        <v>0</v>
      </c>
      <c r="R33" s="2386"/>
      <c r="S33" s="2386"/>
      <c r="T33" s="2386"/>
      <c r="U33" s="2386"/>
      <c r="V33" s="2214" t="str">
        <f t="shared" si="0"/>
        <v>償却不可</v>
      </c>
      <c r="W33" s="2215"/>
      <c r="X33" s="2215"/>
      <c r="Y33" s="2216"/>
      <c r="Z33" s="2396" t="str">
        <f t="shared" si="1"/>
        <v>償却不可</v>
      </c>
      <c r="AA33" s="2288"/>
      <c r="AB33" s="2289" t="e">
        <f t="shared" si="2"/>
        <v>#N/A</v>
      </c>
      <c r="AC33" s="2290"/>
      <c r="AD33" s="2304" t="e">
        <f t="shared" si="24"/>
        <v>#N/A</v>
      </c>
      <c r="AE33" s="2305" t="e">
        <f t="shared" si="3"/>
        <v>#N/A</v>
      </c>
      <c r="AF33" s="2306" t="e">
        <f t="shared" si="3"/>
        <v>#N/A</v>
      </c>
      <c r="AG33" s="2299" t="str">
        <f t="shared" si="4"/>
        <v>-</v>
      </c>
      <c r="AH33" s="2300"/>
      <c r="AI33" s="672" t="s">
        <v>460</v>
      </c>
      <c r="AJ33" s="2287" t="str">
        <f t="shared" si="5"/>
        <v>-</v>
      </c>
      <c r="AK33" s="2288"/>
      <c r="AL33" s="2214" t="str">
        <f t="shared" si="6"/>
        <v>償却不可</v>
      </c>
      <c r="AM33" s="2215"/>
      <c r="AN33" s="2215"/>
      <c r="AO33" s="2216"/>
      <c r="AP33" s="2296"/>
      <c r="AQ33" s="2297"/>
      <c r="AR33" s="2298"/>
      <c r="AS33" s="2214" t="str">
        <f t="shared" si="7"/>
        <v>償却不可</v>
      </c>
      <c r="AT33" s="2215"/>
      <c r="AU33" s="2215"/>
      <c r="AV33" s="2216"/>
      <c r="AW33" s="2220">
        <f t="shared" si="25"/>
        <v>1</v>
      </c>
      <c r="AX33" s="2221"/>
      <c r="AY33" s="2221"/>
      <c r="AZ33" s="2221"/>
      <c r="BA33" s="2221"/>
      <c r="BB33" s="2221"/>
      <c r="BC33" s="2221"/>
      <c r="BD33" s="2221"/>
      <c r="BE33" s="2222"/>
      <c r="BF33" s="2214" t="str">
        <f t="shared" si="8"/>
        <v>償却不可</v>
      </c>
      <c r="BG33" s="2215"/>
      <c r="BH33" s="2215"/>
      <c r="BI33" s="2215"/>
      <c r="BJ33" s="2216"/>
      <c r="BK33" s="2214" t="str">
        <f t="shared" si="9"/>
        <v>償却不可</v>
      </c>
      <c r="BL33" s="2215"/>
      <c r="BM33" s="2215"/>
      <c r="BN33" s="2216"/>
      <c r="BO33" s="2217" t="str">
        <f t="shared" si="10"/>
        <v>償却不可</v>
      </c>
      <c r="BP33" s="2218"/>
      <c r="BQ33" s="2219"/>
      <c r="BR33" s="687" t="str">
        <f t="shared" si="26"/>
        <v/>
      </c>
      <c r="BS33" s="616" t="str">
        <f>IF('償却資産明細書(入力)'!Y20="","",'償却資産明細書(入力)'!Y20)</f>
        <v/>
      </c>
      <c r="BT33" s="616" t="str">
        <f t="shared" si="27"/>
        <v/>
      </c>
      <c r="BU33" t="e">
        <f t="shared" si="28"/>
        <v>#VALUE!</v>
      </c>
      <c r="BV33" t="str">
        <f t="shared" si="11"/>
        <v>償却不可</v>
      </c>
      <c r="BW33" t="str">
        <f t="shared" si="12"/>
        <v>償却不可</v>
      </c>
      <c r="BX33" t="str">
        <f t="shared" si="13"/>
        <v>償却不可</v>
      </c>
      <c r="BY33" t="str">
        <f t="shared" si="14"/>
        <v>償却不可</v>
      </c>
      <c r="BZ33" s="676">
        <f>'償却資産明細書(入力)'!J20</f>
        <v>0</v>
      </c>
      <c r="CA33" s="676">
        <f>'償却資産明細書(入力)'!K20</f>
        <v>0</v>
      </c>
      <c r="CB33" s="679" t="str">
        <f>IF('償却資産明細書(入力)'!AA20="一括償却資産","一括償却資産","減価償却")</f>
        <v>減価償却</v>
      </c>
      <c r="CC33" s="680">
        <f>'償却資産明細書(入力)'!B20</f>
        <v>0</v>
      </c>
      <c r="CD33" s="677"/>
      <c r="CE33" s="677">
        <f>'償却資産明細書(入力)'!C20</f>
        <v>0</v>
      </c>
      <c r="CF33" s="677"/>
      <c r="CG33" s="677">
        <f>'償却資産明細書(入力)'!D20</f>
        <v>0</v>
      </c>
      <c r="CH33" s="677">
        <f>'償却資産明細書(入力)'!E20</f>
        <v>0</v>
      </c>
      <c r="CI33" s="677">
        <f>'償却資産明細書(入力)'!F20</f>
        <v>0</v>
      </c>
      <c r="CJ33" s="679">
        <f>'償却資産明細書(入力)'!G20</f>
        <v>0</v>
      </c>
      <c r="CK33" s="678">
        <f>IF('償却資産明細書(入力)'!U20="",100,'償却資産明細書(入力)'!U20*100)</f>
        <v>100</v>
      </c>
      <c r="CN33" t="e">
        <f>IF('償却資産明細書(入力)'!D20="昭和",VLOOKUP('償却資産明細書(入力)'!E20,$AK$62:$AP$125,4,0),IF('償却資産明細書(入力)'!D20="平成",VLOOKUP('償却資産明細書(入力)'!E20,$AR$62:$AW$125,4,0),VLOOKUP('償却資産明細書(入力)'!E20,$AY$62:$BD$125,4,0)))</f>
        <v>#N/A</v>
      </c>
      <c r="CO33">
        <f>VLOOKUP('償却資産明細書(入力)'!J20,$K$62:$R$112,5,0)</f>
        <v>0</v>
      </c>
      <c r="CP33">
        <f>VLOOKUP('償却資産明細書(入力)'!K20,$K$62:$R$112,5,0)</f>
        <v>0</v>
      </c>
      <c r="CQ33" t="e">
        <f>IF($CN33&lt;2007,ROUNDUP('償却資産明細書(入力)'!G20*$X$62,0),IF(AND($CN33=2007,'償却資産明細書(入力)'!F20&lt;4),ROUNDUP('償却資産明細書(入力)'!G20*$X$62,0),'償却資産明細書(入力)'!G20))</f>
        <v>#N/A</v>
      </c>
      <c r="CR33" t="e">
        <f t="shared" si="29"/>
        <v>#N/A</v>
      </c>
      <c r="CS33" t="e">
        <f t="shared" si="30"/>
        <v>#N/A</v>
      </c>
      <c r="CT33" t="e">
        <f t="shared" si="31"/>
        <v>#N/A</v>
      </c>
      <c r="CU33" t="e">
        <f t="shared" si="32"/>
        <v>#N/A</v>
      </c>
      <c r="CV33" t="e">
        <f t="shared" si="33"/>
        <v>#N/A</v>
      </c>
      <c r="CW33" s="693">
        <f>ROUNDUP('償却資産明細書(入力)'!G20*95%,0)</f>
        <v>0</v>
      </c>
      <c r="CX33" s="616">
        <f>'償却資産明細書(入力)'!G20-新償却資産計算!CW33</f>
        <v>0</v>
      </c>
      <c r="CY33" t="e">
        <f t="shared" si="34"/>
        <v>#N/A</v>
      </c>
      <c r="CZ33" t="e">
        <f t="shared" si="15"/>
        <v>#N/A</v>
      </c>
      <c r="DA33">
        <f t="shared" si="35"/>
        <v>-1</v>
      </c>
      <c r="DB33" t="e">
        <f t="shared" si="36"/>
        <v>#N/A</v>
      </c>
      <c r="DC33" t="e">
        <f>IF($CN33&lt;$BG$62,12,IF($CN33=$BG$62,VLOOKUP('償却資産明細書(入力)'!F20,$AB$62:$AE$74,3,0),"-"))</f>
        <v>#N/A</v>
      </c>
      <c r="DD33" s="648" t="s">
        <v>460</v>
      </c>
      <c r="DE33">
        <v>12</v>
      </c>
      <c r="DF33" s="694" t="e">
        <f t="shared" si="16"/>
        <v>#N/A</v>
      </c>
      <c r="DG33" t="e">
        <f t="shared" si="37"/>
        <v>#N/A</v>
      </c>
      <c r="DH33" t="e">
        <f t="shared" si="17"/>
        <v>#N/A</v>
      </c>
      <c r="DI33" t="e">
        <f>IF($CY33&gt;4,1,IF($CY33&gt;0,'償却資産明細書(入力)'!G20-($CW33+$CZ33),IF(CT33&lt;0,"取得前",IF($CW33&gt;$CT33,'償却資産明細書(入力)'!G20-$CT33,'償却資産明細書(入力)'!G20-$CW33))))</f>
        <v>#N/A</v>
      </c>
      <c r="DJ33" t="e">
        <f t="shared" si="38"/>
        <v>#N/A</v>
      </c>
      <c r="DK33" t="e">
        <f t="shared" si="39"/>
        <v>#N/A</v>
      </c>
      <c r="DL33" t="e">
        <f t="shared" si="40"/>
        <v>#N/A</v>
      </c>
      <c r="DM33" t="e">
        <f t="shared" si="41"/>
        <v>#N/A</v>
      </c>
      <c r="DP33">
        <f>VLOOKUP('償却資産明細書(入力)'!J20,$K$62:$R$112,7,0)</f>
        <v>0</v>
      </c>
      <c r="DQ33">
        <f>VLOOKUP('償却資産明細書(入力)'!K20,$K$62:$R$112,7,0)</f>
        <v>0</v>
      </c>
      <c r="DR33" s="616">
        <f>'償却資産明細書(入力)'!G20</f>
        <v>0</v>
      </c>
      <c r="DS33" t="e">
        <f t="shared" si="42"/>
        <v>#N/A</v>
      </c>
      <c r="DT33" t="e">
        <f t="shared" si="43"/>
        <v>#N/A</v>
      </c>
      <c r="DU33" t="e">
        <f t="shared" si="44"/>
        <v>#N/A</v>
      </c>
      <c r="DV33" t="e">
        <f t="shared" si="45"/>
        <v>#N/A</v>
      </c>
      <c r="DW33" t="s">
        <v>462</v>
      </c>
      <c r="DX33" t="e">
        <f>IF($CN33&lt;$BG$62,12,IF($CN33=$BG$62,VLOOKUP('償却資産明細書(入力)'!F20,$AB$62:$AE$74,3,0),"-"))</f>
        <v>#N/A</v>
      </c>
      <c r="DY33" s="648" t="s">
        <v>460</v>
      </c>
      <c r="DZ33">
        <v>12</v>
      </c>
      <c r="EA33" t="e">
        <f t="shared" si="46"/>
        <v>#N/A</v>
      </c>
      <c r="EB33" t="e">
        <f t="shared" si="47"/>
        <v>#N/A</v>
      </c>
      <c r="EC33" t="e">
        <f t="shared" si="18"/>
        <v>#N/A</v>
      </c>
      <c r="ED33" t="e">
        <f t="shared" si="48"/>
        <v>#N/A</v>
      </c>
      <c r="EE33" t="e">
        <f t="shared" si="49"/>
        <v>#N/A</v>
      </c>
      <c r="EF33" t="e">
        <f t="shared" si="50"/>
        <v>#N/A</v>
      </c>
      <c r="EG33">
        <f t="shared" si="51"/>
        <v>0</v>
      </c>
      <c r="EH33">
        <f t="shared" si="52"/>
        <v>0</v>
      </c>
      <c r="EI33" t="e">
        <f t="shared" si="53"/>
        <v>#N/A</v>
      </c>
      <c r="EQ33" t="e">
        <f>IF(FC33&gt;=4,"－",'償却資産明細書(入力)'!G20)</f>
        <v>#N/A</v>
      </c>
      <c r="ER33" s="649" t="s">
        <v>464</v>
      </c>
      <c r="ES33" s="2209" t="s">
        <v>467</v>
      </c>
      <c r="ET33" s="2210"/>
      <c r="EU33" s="2211"/>
      <c r="EV33">
        <f>ROUNDUP('償却資産明細書(入力)'!G20/3,0)</f>
        <v>0</v>
      </c>
      <c r="EW33" s="650" t="s">
        <v>464</v>
      </c>
      <c r="EX33" s="651" t="s">
        <v>460</v>
      </c>
      <c r="EY33" s="652">
        <v>12</v>
      </c>
      <c r="EZ33" t="e">
        <f t="shared" si="54"/>
        <v>#N/A</v>
      </c>
      <c r="FA33" t="e">
        <f>IF(FC33&lt;4,EZ33+'償却資産明細書(入力)'!R20,"－")</f>
        <v>#N/A</v>
      </c>
      <c r="FB33" t="e">
        <f>IF(FC33&lt;4,IF('償却資産明細書(入力)'!U20="",新償却資産計算!FA33,FA33*'償却資産明細書(入力)'!U20),"－")</f>
        <v>#N/A</v>
      </c>
      <c r="FC33" t="e">
        <f t="shared" si="55"/>
        <v>#N/A</v>
      </c>
      <c r="FD33" t="e">
        <f t="shared" si="56"/>
        <v>#N/A</v>
      </c>
      <c r="FE33" t="e">
        <f t="shared" si="57"/>
        <v>#N/A</v>
      </c>
      <c r="FH33" t="e">
        <f t="shared" si="58"/>
        <v>#N/A</v>
      </c>
      <c r="FI33" t="str">
        <f>IF('償却資産明細書(入力)'!AA20="一括償却資産","一括償却","減価償却")</f>
        <v>減価償却</v>
      </c>
      <c r="FJ33" t="str">
        <f t="shared" si="59"/>
        <v>新償却率</v>
      </c>
    </row>
    <row r="34" spans="2:166" ht="14.25" x14ac:dyDescent="0.15">
      <c r="B34" s="641">
        <v>16</v>
      </c>
      <c r="C34" s="2365">
        <f t="shared" si="60"/>
        <v>0</v>
      </c>
      <c r="D34" s="2366"/>
      <c r="E34" s="2366"/>
      <c r="F34" s="2366"/>
      <c r="G34" s="2366"/>
      <c r="H34" s="2367"/>
      <c r="I34" s="2370" t="str">
        <f t="shared" si="19"/>
        <v>0</v>
      </c>
      <c r="J34" s="2371"/>
      <c r="K34" s="2372">
        <f t="shared" si="20"/>
        <v>0</v>
      </c>
      <c r="L34" s="2373"/>
      <c r="M34" s="2399">
        <f t="shared" si="21"/>
        <v>0</v>
      </c>
      <c r="N34" s="2399"/>
      <c r="O34" s="2400">
        <f t="shared" si="22"/>
        <v>0</v>
      </c>
      <c r="P34" s="2401"/>
      <c r="Q34" s="2386">
        <f t="shared" si="23"/>
        <v>0</v>
      </c>
      <c r="R34" s="2386"/>
      <c r="S34" s="2386"/>
      <c r="T34" s="2386"/>
      <c r="U34" s="2386"/>
      <c r="V34" s="2214" t="str">
        <f t="shared" si="0"/>
        <v>償却不可</v>
      </c>
      <c r="W34" s="2215"/>
      <c r="X34" s="2215"/>
      <c r="Y34" s="2216"/>
      <c r="Z34" s="2396" t="str">
        <f t="shared" si="1"/>
        <v>償却不可</v>
      </c>
      <c r="AA34" s="2288"/>
      <c r="AB34" s="2289" t="e">
        <f t="shared" si="2"/>
        <v>#N/A</v>
      </c>
      <c r="AC34" s="2290"/>
      <c r="AD34" s="2304" t="e">
        <f t="shared" si="24"/>
        <v>#N/A</v>
      </c>
      <c r="AE34" s="2305" t="e">
        <f t="shared" si="3"/>
        <v>#N/A</v>
      </c>
      <c r="AF34" s="2306" t="e">
        <f t="shared" si="3"/>
        <v>#N/A</v>
      </c>
      <c r="AG34" s="2299" t="str">
        <f t="shared" si="4"/>
        <v>-</v>
      </c>
      <c r="AH34" s="2300"/>
      <c r="AI34" s="672" t="s">
        <v>460</v>
      </c>
      <c r="AJ34" s="2287" t="str">
        <f t="shared" si="5"/>
        <v>-</v>
      </c>
      <c r="AK34" s="2288"/>
      <c r="AL34" s="2214" t="str">
        <f t="shared" si="6"/>
        <v>償却不可</v>
      </c>
      <c r="AM34" s="2215"/>
      <c r="AN34" s="2215"/>
      <c r="AO34" s="2216"/>
      <c r="AP34" s="2296"/>
      <c r="AQ34" s="2297"/>
      <c r="AR34" s="2298"/>
      <c r="AS34" s="2214" t="str">
        <f t="shared" si="7"/>
        <v>償却不可</v>
      </c>
      <c r="AT34" s="2215"/>
      <c r="AU34" s="2215"/>
      <c r="AV34" s="2216"/>
      <c r="AW34" s="2220">
        <f t="shared" si="25"/>
        <v>1</v>
      </c>
      <c r="AX34" s="2221"/>
      <c r="AY34" s="2221"/>
      <c r="AZ34" s="2221"/>
      <c r="BA34" s="2221"/>
      <c r="BB34" s="2221"/>
      <c r="BC34" s="2221"/>
      <c r="BD34" s="2221"/>
      <c r="BE34" s="2222"/>
      <c r="BF34" s="2214" t="str">
        <f t="shared" si="8"/>
        <v>償却不可</v>
      </c>
      <c r="BG34" s="2215"/>
      <c r="BH34" s="2215"/>
      <c r="BI34" s="2215"/>
      <c r="BJ34" s="2216"/>
      <c r="BK34" s="2214" t="str">
        <f t="shared" si="9"/>
        <v>償却不可</v>
      </c>
      <c r="BL34" s="2215"/>
      <c r="BM34" s="2215"/>
      <c r="BN34" s="2216"/>
      <c r="BO34" s="2217" t="str">
        <f t="shared" si="10"/>
        <v>償却不可</v>
      </c>
      <c r="BP34" s="2218"/>
      <c r="BQ34" s="2219"/>
      <c r="BR34" s="687" t="str">
        <f t="shared" si="26"/>
        <v/>
      </c>
      <c r="BS34" s="616" t="str">
        <f>IF('償却資産明細書(入力)'!Y21="","",'償却資産明細書(入力)'!Y21)</f>
        <v/>
      </c>
      <c r="BT34" s="616" t="str">
        <f t="shared" si="27"/>
        <v/>
      </c>
      <c r="BU34" t="e">
        <f t="shared" si="28"/>
        <v>#VALUE!</v>
      </c>
      <c r="BV34" t="str">
        <f t="shared" si="11"/>
        <v>償却不可</v>
      </c>
      <c r="BW34" t="str">
        <f t="shared" si="12"/>
        <v>償却不可</v>
      </c>
      <c r="BX34" t="str">
        <f t="shared" si="13"/>
        <v>償却不可</v>
      </c>
      <c r="BY34" t="str">
        <f t="shared" si="14"/>
        <v>償却不可</v>
      </c>
      <c r="BZ34" s="676">
        <f>'償却資産明細書(入力)'!J21</f>
        <v>0</v>
      </c>
      <c r="CA34" s="676">
        <f>'償却資産明細書(入力)'!K21</f>
        <v>0</v>
      </c>
      <c r="CB34" s="679" t="str">
        <f>IF('償却資産明細書(入力)'!AA21="一括償却資産","一括償却資産","減価償却")</f>
        <v>減価償却</v>
      </c>
      <c r="CC34" s="680">
        <f>'償却資産明細書(入力)'!B21</f>
        <v>0</v>
      </c>
      <c r="CD34" s="677"/>
      <c r="CE34" s="677">
        <f>'償却資産明細書(入力)'!C21</f>
        <v>0</v>
      </c>
      <c r="CF34" s="677"/>
      <c r="CG34" s="677">
        <f>'償却資産明細書(入力)'!D21</f>
        <v>0</v>
      </c>
      <c r="CH34" s="677">
        <f>'償却資産明細書(入力)'!E21</f>
        <v>0</v>
      </c>
      <c r="CI34" s="677">
        <f>'償却資産明細書(入力)'!F21</f>
        <v>0</v>
      </c>
      <c r="CJ34" s="679">
        <f>'償却資産明細書(入力)'!G21</f>
        <v>0</v>
      </c>
      <c r="CK34" s="678">
        <f>IF('償却資産明細書(入力)'!U21="",100,'償却資産明細書(入力)'!U21*100)</f>
        <v>100</v>
      </c>
      <c r="CN34" t="e">
        <f>IF('償却資産明細書(入力)'!D21="昭和",VLOOKUP('償却資産明細書(入力)'!E21,$AK$62:$AP$125,4,0),IF('償却資産明細書(入力)'!D21="平成",VLOOKUP('償却資産明細書(入力)'!E21,$AR$62:$AW$125,4,0),VLOOKUP('償却資産明細書(入力)'!E21,$AY$62:$BD$125,4,0)))</f>
        <v>#N/A</v>
      </c>
      <c r="CO34">
        <f>VLOOKUP('償却資産明細書(入力)'!J21,$K$62:$R$112,5,0)</f>
        <v>0</v>
      </c>
      <c r="CP34">
        <f>VLOOKUP('償却資産明細書(入力)'!K21,$K$62:$R$112,5,0)</f>
        <v>0</v>
      </c>
      <c r="CQ34" t="e">
        <f>IF($CN34&lt;2007,ROUNDUP('償却資産明細書(入力)'!G21*$X$62,0),IF(AND($CN34=2007,'償却資産明細書(入力)'!F21&lt;4),ROUNDUP('償却資産明細書(入力)'!G21*$X$62,0),'償却資産明細書(入力)'!G21))</f>
        <v>#N/A</v>
      </c>
      <c r="CR34" t="e">
        <f t="shared" si="29"/>
        <v>#N/A</v>
      </c>
      <c r="CS34" t="e">
        <f t="shared" si="30"/>
        <v>#N/A</v>
      </c>
      <c r="CT34" t="e">
        <f t="shared" si="31"/>
        <v>#N/A</v>
      </c>
      <c r="CU34" t="e">
        <f t="shared" si="32"/>
        <v>#N/A</v>
      </c>
      <c r="CV34" t="e">
        <f t="shared" si="33"/>
        <v>#N/A</v>
      </c>
      <c r="CW34" s="693">
        <f>ROUNDUP('償却資産明細書(入力)'!G21*95%,0)</f>
        <v>0</v>
      </c>
      <c r="CX34" s="616">
        <f>'償却資産明細書(入力)'!G21-新償却資産計算!CW34</f>
        <v>0</v>
      </c>
      <c r="CY34" t="e">
        <f t="shared" si="34"/>
        <v>#N/A</v>
      </c>
      <c r="CZ34" t="e">
        <f t="shared" si="15"/>
        <v>#N/A</v>
      </c>
      <c r="DA34">
        <f t="shared" si="35"/>
        <v>-1</v>
      </c>
      <c r="DB34" t="e">
        <f t="shared" si="36"/>
        <v>#N/A</v>
      </c>
      <c r="DC34" t="e">
        <f>IF($CN34&lt;$BG$62,12,IF($CN34=$BG$62,VLOOKUP('償却資産明細書(入力)'!F21,$AB$62:$AE$74,3,0),"-"))</f>
        <v>#N/A</v>
      </c>
      <c r="DD34" s="648" t="s">
        <v>460</v>
      </c>
      <c r="DE34">
        <v>12</v>
      </c>
      <c r="DF34" s="694" t="e">
        <f t="shared" si="16"/>
        <v>#N/A</v>
      </c>
      <c r="DG34" t="e">
        <f t="shared" si="37"/>
        <v>#N/A</v>
      </c>
      <c r="DH34" t="e">
        <f t="shared" si="17"/>
        <v>#N/A</v>
      </c>
      <c r="DI34" t="e">
        <f>IF($CY34&gt;4,1,IF($CY34&gt;0,'償却資産明細書(入力)'!G21-($CW34+$CZ34),IF(CT34&lt;0,"取得前",IF($CW34&gt;$CT34,'償却資産明細書(入力)'!G21-$CT34,'償却資産明細書(入力)'!G21-$CW34))))</f>
        <v>#N/A</v>
      </c>
      <c r="DJ34" t="e">
        <f t="shared" si="38"/>
        <v>#N/A</v>
      </c>
      <c r="DK34" t="e">
        <f t="shared" si="39"/>
        <v>#N/A</v>
      </c>
      <c r="DL34" t="e">
        <f t="shared" si="40"/>
        <v>#N/A</v>
      </c>
      <c r="DM34" t="e">
        <f t="shared" si="41"/>
        <v>#N/A</v>
      </c>
      <c r="DP34">
        <f>VLOOKUP('償却資産明細書(入力)'!J21,$K$62:$R$112,7,0)</f>
        <v>0</v>
      </c>
      <c r="DQ34">
        <f>VLOOKUP('償却資産明細書(入力)'!K21,$K$62:$R$112,7,0)</f>
        <v>0</v>
      </c>
      <c r="DR34" s="616">
        <f>'償却資産明細書(入力)'!G21</f>
        <v>0</v>
      </c>
      <c r="DS34" t="e">
        <f t="shared" si="42"/>
        <v>#N/A</v>
      </c>
      <c r="DT34" t="e">
        <f t="shared" si="43"/>
        <v>#N/A</v>
      </c>
      <c r="DU34" t="e">
        <f t="shared" si="44"/>
        <v>#N/A</v>
      </c>
      <c r="DV34" t="e">
        <f t="shared" si="45"/>
        <v>#N/A</v>
      </c>
      <c r="DW34" t="s">
        <v>462</v>
      </c>
      <c r="DX34" t="e">
        <f>IF($CN34&lt;$BG$62,12,IF($CN34=$BG$62,VLOOKUP('償却資産明細書(入力)'!F21,$AB$62:$AE$74,3,0),"-"))</f>
        <v>#N/A</v>
      </c>
      <c r="DY34" s="648" t="s">
        <v>460</v>
      </c>
      <c r="DZ34">
        <v>12</v>
      </c>
      <c r="EA34" t="e">
        <f t="shared" si="46"/>
        <v>#N/A</v>
      </c>
      <c r="EB34" t="e">
        <f t="shared" si="47"/>
        <v>#N/A</v>
      </c>
      <c r="EC34" t="e">
        <f t="shared" si="18"/>
        <v>#N/A</v>
      </c>
      <c r="ED34" t="e">
        <f t="shared" si="48"/>
        <v>#N/A</v>
      </c>
      <c r="EE34" t="e">
        <f t="shared" si="49"/>
        <v>#N/A</v>
      </c>
      <c r="EF34" t="e">
        <f t="shared" si="50"/>
        <v>#N/A</v>
      </c>
      <c r="EG34">
        <f t="shared" si="51"/>
        <v>0</v>
      </c>
      <c r="EH34">
        <f t="shared" si="52"/>
        <v>0</v>
      </c>
      <c r="EI34" t="e">
        <f t="shared" si="53"/>
        <v>#N/A</v>
      </c>
      <c r="EQ34" t="e">
        <f>IF(FC34&gt;=4,"－",'償却資産明細書(入力)'!G21)</f>
        <v>#N/A</v>
      </c>
      <c r="ER34" s="649" t="s">
        <v>464</v>
      </c>
      <c r="ES34" s="2209" t="s">
        <v>467</v>
      </c>
      <c r="ET34" s="2210"/>
      <c r="EU34" s="2211"/>
      <c r="EV34">
        <f>ROUNDUP('償却資産明細書(入力)'!G21/3,0)</f>
        <v>0</v>
      </c>
      <c r="EW34" s="650" t="s">
        <v>464</v>
      </c>
      <c r="EX34" s="651" t="s">
        <v>460</v>
      </c>
      <c r="EY34" s="652">
        <v>12</v>
      </c>
      <c r="EZ34" t="e">
        <f t="shared" si="54"/>
        <v>#N/A</v>
      </c>
      <c r="FA34" t="e">
        <f>IF(FC34&lt;4,EZ34+'償却資産明細書(入力)'!R21,"－")</f>
        <v>#N/A</v>
      </c>
      <c r="FB34" t="e">
        <f>IF(FC34&lt;4,IF('償却資産明細書(入力)'!U21="",新償却資産計算!FA34,FA34*'償却資産明細書(入力)'!U21),"－")</f>
        <v>#N/A</v>
      </c>
      <c r="FC34" t="e">
        <f t="shared" si="55"/>
        <v>#N/A</v>
      </c>
      <c r="FD34" t="e">
        <f t="shared" si="56"/>
        <v>#N/A</v>
      </c>
      <c r="FE34" t="e">
        <f t="shared" si="57"/>
        <v>#N/A</v>
      </c>
      <c r="FH34" t="e">
        <f t="shared" si="58"/>
        <v>#N/A</v>
      </c>
      <c r="FI34" t="str">
        <f>IF('償却資産明細書(入力)'!AA21="一括償却資産","一括償却","減価償却")</f>
        <v>減価償却</v>
      </c>
      <c r="FJ34" t="str">
        <f t="shared" si="59"/>
        <v>新償却率</v>
      </c>
    </row>
    <row r="35" spans="2:166" ht="14.25" x14ac:dyDescent="0.15">
      <c r="B35" s="641">
        <v>17</v>
      </c>
      <c r="C35" s="2365">
        <f t="shared" si="60"/>
        <v>0</v>
      </c>
      <c r="D35" s="2366"/>
      <c r="E35" s="2366"/>
      <c r="F35" s="2366"/>
      <c r="G35" s="2366"/>
      <c r="H35" s="2367"/>
      <c r="I35" s="2370" t="str">
        <f t="shared" si="19"/>
        <v>0</v>
      </c>
      <c r="J35" s="2371"/>
      <c r="K35" s="2372">
        <f t="shared" si="20"/>
        <v>0</v>
      </c>
      <c r="L35" s="2373"/>
      <c r="M35" s="2399">
        <f t="shared" si="21"/>
        <v>0</v>
      </c>
      <c r="N35" s="2399"/>
      <c r="O35" s="2400">
        <f t="shared" si="22"/>
        <v>0</v>
      </c>
      <c r="P35" s="2401"/>
      <c r="Q35" s="2386">
        <f t="shared" si="23"/>
        <v>0</v>
      </c>
      <c r="R35" s="2386"/>
      <c r="S35" s="2386"/>
      <c r="T35" s="2386"/>
      <c r="U35" s="2386"/>
      <c r="V35" s="2214" t="str">
        <f t="shared" si="0"/>
        <v>償却不可</v>
      </c>
      <c r="W35" s="2215"/>
      <c r="X35" s="2215"/>
      <c r="Y35" s="2216"/>
      <c r="Z35" s="2396" t="str">
        <f t="shared" si="1"/>
        <v>償却不可</v>
      </c>
      <c r="AA35" s="2288"/>
      <c r="AB35" s="2289" t="e">
        <f t="shared" si="2"/>
        <v>#N/A</v>
      </c>
      <c r="AC35" s="2290"/>
      <c r="AD35" s="2304" t="e">
        <f t="shared" si="24"/>
        <v>#N/A</v>
      </c>
      <c r="AE35" s="2305" t="e">
        <f t="shared" ref="AE35:AF48" si="61">IF($FI35="一括償却",$ES35,IF(AND($FH35="新定額",$FI35="減価償却",$FJ35="新償却率"),$DQ35,IF(AND($FH35="新定額",$FI35="減価償却",$FJ35="旧償却率"),$DP35,IF(AND($FH35="旧定額",$FI35="減価償却",$FJ35="新償却率"),$CP35,$CO35))))</f>
        <v>#N/A</v>
      </c>
      <c r="AF35" s="2306" t="e">
        <f t="shared" si="61"/>
        <v>#N/A</v>
      </c>
      <c r="AG35" s="2299" t="str">
        <f t="shared" si="4"/>
        <v>-</v>
      </c>
      <c r="AH35" s="2300"/>
      <c r="AI35" s="672" t="s">
        <v>468</v>
      </c>
      <c r="AJ35" s="2287" t="str">
        <f t="shared" si="5"/>
        <v>-</v>
      </c>
      <c r="AK35" s="2288"/>
      <c r="AL35" s="2214" t="str">
        <f t="shared" si="6"/>
        <v>償却不可</v>
      </c>
      <c r="AM35" s="2215"/>
      <c r="AN35" s="2215"/>
      <c r="AO35" s="2216"/>
      <c r="AP35" s="2296"/>
      <c r="AQ35" s="2297"/>
      <c r="AR35" s="2298"/>
      <c r="AS35" s="2214" t="str">
        <f t="shared" si="7"/>
        <v>償却不可</v>
      </c>
      <c r="AT35" s="2215"/>
      <c r="AU35" s="2215"/>
      <c r="AV35" s="2216"/>
      <c r="AW35" s="2220">
        <f t="shared" si="25"/>
        <v>1</v>
      </c>
      <c r="AX35" s="2221"/>
      <c r="AY35" s="2221"/>
      <c r="AZ35" s="2221"/>
      <c r="BA35" s="2221"/>
      <c r="BB35" s="2221"/>
      <c r="BC35" s="2221"/>
      <c r="BD35" s="2221"/>
      <c r="BE35" s="2222"/>
      <c r="BF35" s="2214" t="str">
        <f t="shared" si="8"/>
        <v>償却不可</v>
      </c>
      <c r="BG35" s="2215"/>
      <c r="BH35" s="2215"/>
      <c r="BI35" s="2215"/>
      <c r="BJ35" s="2216"/>
      <c r="BK35" s="2214" t="str">
        <f t="shared" si="9"/>
        <v>償却不可</v>
      </c>
      <c r="BL35" s="2215"/>
      <c r="BM35" s="2215"/>
      <c r="BN35" s="2216"/>
      <c r="BO35" s="2217" t="str">
        <f t="shared" si="10"/>
        <v>償却不可</v>
      </c>
      <c r="BP35" s="2218"/>
      <c r="BQ35" s="2219"/>
      <c r="BR35" s="687" t="str">
        <f t="shared" si="26"/>
        <v/>
      </c>
      <c r="BS35" s="616" t="str">
        <f>IF('償却資産明細書(入力)'!Y22="","",'償却資産明細書(入力)'!Y22)</f>
        <v/>
      </c>
      <c r="BT35" s="616" t="str">
        <f t="shared" si="27"/>
        <v/>
      </c>
      <c r="BU35" t="e">
        <f t="shared" si="28"/>
        <v>#VALUE!</v>
      </c>
      <c r="BV35" t="str">
        <f t="shared" si="11"/>
        <v>償却不可</v>
      </c>
      <c r="BW35" t="str">
        <f t="shared" si="12"/>
        <v>償却不可</v>
      </c>
      <c r="BX35" t="str">
        <f t="shared" si="13"/>
        <v>償却不可</v>
      </c>
      <c r="BY35" t="str">
        <f t="shared" si="14"/>
        <v>償却不可</v>
      </c>
      <c r="BZ35" s="676">
        <f>'償却資産明細書(入力)'!J22</f>
        <v>0</v>
      </c>
      <c r="CA35" s="676">
        <f>'償却資産明細書(入力)'!K22</f>
        <v>0</v>
      </c>
      <c r="CB35" s="679" t="str">
        <f>IF('償却資産明細書(入力)'!AA22="一括償却資産","一括償却資産","減価償却")</f>
        <v>減価償却</v>
      </c>
      <c r="CC35" s="680">
        <f>'償却資産明細書(入力)'!B22</f>
        <v>0</v>
      </c>
      <c r="CD35" s="677"/>
      <c r="CE35" s="677">
        <f>'償却資産明細書(入力)'!C22</f>
        <v>0</v>
      </c>
      <c r="CF35" s="677"/>
      <c r="CG35" s="677">
        <f>'償却資産明細書(入力)'!D22</f>
        <v>0</v>
      </c>
      <c r="CH35" s="677">
        <f>'償却資産明細書(入力)'!E22</f>
        <v>0</v>
      </c>
      <c r="CI35" s="677">
        <f>'償却資産明細書(入力)'!F22</f>
        <v>0</v>
      </c>
      <c r="CJ35" s="679">
        <f>'償却資産明細書(入力)'!G22</f>
        <v>0</v>
      </c>
      <c r="CK35" s="678">
        <f>IF('償却資産明細書(入力)'!U22="",100,'償却資産明細書(入力)'!U22*100)</f>
        <v>100</v>
      </c>
      <c r="CN35" t="e">
        <f>IF('償却資産明細書(入力)'!D22="昭和",VLOOKUP('償却資産明細書(入力)'!E22,$AK$62:$AP$125,4,0),IF('償却資産明細書(入力)'!D22="平成",VLOOKUP('償却資産明細書(入力)'!E22,$AR$62:$AW$125,4,0),VLOOKUP('償却資産明細書(入力)'!E22,$AY$62:$BD$125,4,0)))</f>
        <v>#N/A</v>
      </c>
      <c r="CO35">
        <f>VLOOKUP('償却資産明細書(入力)'!J22,$K$62:$R$112,5,0)</f>
        <v>0</v>
      </c>
      <c r="CP35">
        <f>VLOOKUP('償却資産明細書(入力)'!K22,$K$62:$R$112,5,0)</f>
        <v>0</v>
      </c>
      <c r="CQ35" t="e">
        <f>IF($CN35&lt;2007,ROUNDUP('償却資産明細書(入力)'!G22*$X$62,0),IF(AND($CN35=2007,'償却資産明細書(入力)'!F22&lt;4),ROUNDUP('償却資産明細書(入力)'!G22*$X$62,0),'償却資産明細書(入力)'!G22))</f>
        <v>#N/A</v>
      </c>
      <c r="CR35" t="e">
        <f t="shared" si="29"/>
        <v>#N/A</v>
      </c>
      <c r="CS35" t="e">
        <f t="shared" si="30"/>
        <v>#N/A</v>
      </c>
      <c r="CT35" t="e">
        <f t="shared" si="31"/>
        <v>#N/A</v>
      </c>
      <c r="CU35" t="e">
        <f t="shared" si="32"/>
        <v>#N/A</v>
      </c>
      <c r="CV35" t="e">
        <f t="shared" si="33"/>
        <v>#N/A</v>
      </c>
      <c r="CW35" s="693">
        <f>ROUNDUP('償却資産明細書(入力)'!G22*95%,0)</f>
        <v>0</v>
      </c>
      <c r="CX35" s="616">
        <f>'償却資産明細書(入力)'!G22-新償却資産計算!CW35</f>
        <v>0</v>
      </c>
      <c r="CY35" t="e">
        <f t="shared" si="34"/>
        <v>#N/A</v>
      </c>
      <c r="CZ35" t="e">
        <f t="shared" si="15"/>
        <v>#N/A</v>
      </c>
      <c r="DA35">
        <f t="shared" si="35"/>
        <v>-1</v>
      </c>
      <c r="DB35" t="e">
        <f t="shared" si="36"/>
        <v>#N/A</v>
      </c>
      <c r="DC35" t="e">
        <f>IF($CN35&lt;$BG$62,12,IF($CN35=$BG$62,VLOOKUP('償却資産明細書(入力)'!F22,$AB$62:$AE$74,3,0),"-"))</f>
        <v>#N/A</v>
      </c>
      <c r="DD35" s="648" t="s">
        <v>468</v>
      </c>
      <c r="DE35">
        <v>12</v>
      </c>
      <c r="DF35" s="694" t="e">
        <f t="shared" si="16"/>
        <v>#N/A</v>
      </c>
      <c r="DG35" t="e">
        <f t="shared" si="37"/>
        <v>#N/A</v>
      </c>
      <c r="DH35" t="e">
        <f t="shared" si="17"/>
        <v>#N/A</v>
      </c>
      <c r="DI35" t="e">
        <f>IF($CY35&gt;4,1,IF($CY35&gt;0,'償却資産明細書(入力)'!G22-($CW35+$CZ35),IF(CT35&lt;0,"取得前",IF($CW35&gt;$CT35,'償却資産明細書(入力)'!G22-$CT35,'償却資産明細書(入力)'!G22-$CW35))))</f>
        <v>#N/A</v>
      </c>
      <c r="DJ35" t="e">
        <f t="shared" si="38"/>
        <v>#N/A</v>
      </c>
      <c r="DK35" t="e">
        <f t="shared" si="39"/>
        <v>#N/A</v>
      </c>
      <c r="DL35" t="e">
        <f t="shared" si="40"/>
        <v>#N/A</v>
      </c>
      <c r="DM35" t="e">
        <f t="shared" si="41"/>
        <v>#N/A</v>
      </c>
      <c r="DP35">
        <f>VLOOKUP('償却資産明細書(入力)'!J22,$K$62:$R$112,7,0)</f>
        <v>0</v>
      </c>
      <c r="DQ35">
        <f>VLOOKUP('償却資産明細書(入力)'!K22,$K$62:$R$112,7,0)</f>
        <v>0</v>
      </c>
      <c r="DR35" s="616">
        <f>'償却資産明細書(入力)'!G22</f>
        <v>0</v>
      </c>
      <c r="DS35" t="e">
        <f t="shared" si="42"/>
        <v>#N/A</v>
      </c>
      <c r="DT35" t="e">
        <f t="shared" si="43"/>
        <v>#N/A</v>
      </c>
      <c r="DU35" t="e">
        <f t="shared" si="44"/>
        <v>#N/A</v>
      </c>
      <c r="DV35" t="e">
        <f t="shared" si="45"/>
        <v>#N/A</v>
      </c>
      <c r="DW35" t="s">
        <v>462</v>
      </c>
      <c r="DX35" t="e">
        <f>IF($CN35&lt;$BG$62,12,IF($CN35=$BG$62,VLOOKUP('償却資産明細書(入力)'!F22,$AB$62:$AE$74,3,0),"-"))</f>
        <v>#N/A</v>
      </c>
      <c r="DY35" s="648" t="s">
        <v>460</v>
      </c>
      <c r="DZ35">
        <v>12</v>
      </c>
      <c r="EA35" t="e">
        <f t="shared" si="46"/>
        <v>#N/A</v>
      </c>
      <c r="EB35" t="e">
        <f t="shared" si="47"/>
        <v>#N/A</v>
      </c>
      <c r="EC35" t="e">
        <f t="shared" si="18"/>
        <v>#N/A</v>
      </c>
      <c r="ED35" t="e">
        <f t="shared" si="48"/>
        <v>#N/A</v>
      </c>
      <c r="EE35" t="e">
        <f t="shared" si="49"/>
        <v>#N/A</v>
      </c>
      <c r="EF35" t="e">
        <f t="shared" si="50"/>
        <v>#N/A</v>
      </c>
      <c r="EG35">
        <f t="shared" si="51"/>
        <v>0</v>
      </c>
      <c r="EH35">
        <f t="shared" si="52"/>
        <v>0</v>
      </c>
      <c r="EI35" t="e">
        <f t="shared" si="53"/>
        <v>#N/A</v>
      </c>
      <c r="EQ35" t="e">
        <f>IF(FC35&gt;=4,"－",'償却資産明細書(入力)'!G22)</f>
        <v>#N/A</v>
      </c>
      <c r="ER35" s="649" t="s">
        <v>464</v>
      </c>
      <c r="ES35" s="2209" t="s">
        <v>467</v>
      </c>
      <c r="ET35" s="2210"/>
      <c r="EU35" s="2211"/>
      <c r="EV35">
        <f>ROUNDUP('償却資産明細書(入力)'!G22/3,0)</f>
        <v>0</v>
      </c>
      <c r="EW35" s="650" t="s">
        <v>464</v>
      </c>
      <c r="EX35" s="651" t="s">
        <v>460</v>
      </c>
      <c r="EY35" s="652">
        <v>12</v>
      </c>
      <c r="EZ35" t="e">
        <f t="shared" si="54"/>
        <v>#N/A</v>
      </c>
      <c r="FA35" t="e">
        <f>IF(FC35&lt;4,EZ35+'償却資産明細書(入力)'!R22,"－")</f>
        <v>#N/A</v>
      </c>
      <c r="FB35" t="e">
        <f>IF(FC35&lt;4,IF('償却資産明細書(入力)'!U22="",新償却資産計算!FA35,FA35*'償却資産明細書(入力)'!U22),"－")</f>
        <v>#N/A</v>
      </c>
      <c r="FC35" t="e">
        <f t="shared" si="55"/>
        <v>#N/A</v>
      </c>
      <c r="FD35" t="e">
        <f t="shared" si="56"/>
        <v>#N/A</v>
      </c>
      <c r="FE35" t="e">
        <f t="shared" si="57"/>
        <v>#N/A</v>
      </c>
      <c r="FH35" t="e">
        <f t="shared" si="58"/>
        <v>#N/A</v>
      </c>
      <c r="FI35" t="str">
        <f>IF('償却資産明細書(入力)'!AA22="一括償却資産","一括償却","減価償却")</f>
        <v>減価償却</v>
      </c>
      <c r="FJ35" t="str">
        <f t="shared" si="59"/>
        <v>新償却率</v>
      </c>
    </row>
    <row r="36" spans="2:166" ht="14.25" x14ac:dyDescent="0.15">
      <c r="B36" s="641">
        <v>18</v>
      </c>
      <c r="C36" s="2365">
        <f t="shared" si="60"/>
        <v>0</v>
      </c>
      <c r="D36" s="2366"/>
      <c r="E36" s="2366"/>
      <c r="F36" s="2366"/>
      <c r="G36" s="2366"/>
      <c r="H36" s="2367"/>
      <c r="I36" s="2370" t="str">
        <f t="shared" si="19"/>
        <v>0</v>
      </c>
      <c r="J36" s="2371"/>
      <c r="K36" s="2372">
        <f t="shared" si="20"/>
        <v>0</v>
      </c>
      <c r="L36" s="2373"/>
      <c r="M36" s="2399">
        <f t="shared" si="21"/>
        <v>0</v>
      </c>
      <c r="N36" s="2399"/>
      <c r="O36" s="2400">
        <f t="shared" si="22"/>
        <v>0</v>
      </c>
      <c r="P36" s="2401"/>
      <c r="Q36" s="2386">
        <f t="shared" si="23"/>
        <v>0</v>
      </c>
      <c r="R36" s="2386"/>
      <c r="S36" s="2386"/>
      <c r="T36" s="2386"/>
      <c r="U36" s="2386"/>
      <c r="V36" s="2214" t="str">
        <f t="shared" si="0"/>
        <v>償却不可</v>
      </c>
      <c r="W36" s="2215"/>
      <c r="X36" s="2215"/>
      <c r="Y36" s="2216"/>
      <c r="Z36" s="2396" t="str">
        <f t="shared" si="1"/>
        <v>償却不可</v>
      </c>
      <c r="AA36" s="2288"/>
      <c r="AB36" s="2289" t="e">
        <f t="shared" si="2"/>
        <v>#N/A</v>
      </c>
      <c r="AC36" s="2290"/>
      <c r="AD36" s="2304" t="e">
        <f t="shared" si="24"/>
        <v>#N/A</v>
      </c>
      <c r="AE36" s="2305" t="e">
        <f t="shared" si="61"/>
        <v>#N/A</v>
      </c>
      <c r="AF36" s="2306" t="e">
        <f t="shared" si="61"/>
        <v>#N/A</v>
      </c>
      <c r="AG36" s="2299" t="str">
        <f t="shared" si="4"/>
        <v>-</v>
      </c>
      <c r="AH36" s="2300"/>
      <c r="AI36" s="672" t="s">
        <v>468</v>
      </c>
      <c r="AJ36" s="2287" t="str">
        <f t="shared" si="5"/>
        <v>-</v>
      </c>
      <c r="AK36" s="2288"/>
      <c r="AL36" s="2214" t="str">
        <f t="shared" si="6"/>
        <v>償却不可</v>
      </c>
      <c r="AM36" s="2215"/>
      <c r="AN36" s="2215"/>
      <c r="AO36" s="2216"/>
      <c r="AP36" s="2296"/>
      <c r="AQ36" s="2297"/>
      <c r="AR36" s="2298"/>
      <c r="AS36" s="2214" t="str">
        <f t="shared" si="7"/>
        <v>償却不可</v>
      </c>
      <c r="AT36" s="2215"/>
      <c r="AU36" s="2215"/>
      <c r="AV36" s="2216"/>
      <c r="AW36" s="2220">
        <f t="shared" si="25"/>
        <v>1</v>
      </c>
      <c r="AX36" s="2221"/>
      <c r="AY36" s="2221"/>
      <c r="AZ36" s="2221"/>
      <c r="BA36" s="2221"/>
      <c r="BB36" s="2221"/>
      <c r="BC36" s="2221"/>
      <c r="BD36" s="2221"/>
      <c r="BE36" s="2222"/>
      <c r="BF36" s="2214" t="str">
        <f t="shared" si="8"/>
        <v>償却不可</v>
      </c>
      <c r="BG36" s="2215"/>
      <c r="BH36" s="2215"/>
      <c r="BI36" s="2215"/>
      <c r="BJ36" s="2216"/>
      <c r="BK36" s="2214" t="str">
        <f t="shared" si="9"/>
        <v>償却不可</v>
      </c>
      <c r="BL36" s="2215"/>
      <c r="BM36" s="2215"/>
      <c r="BN36" s="2216"/>
      <c r="BO36" s="2217" t="str">
        <f t="shared" si="10"/>
        <v>償却不可</v>
      </c>
      <c r="BP36" s="2218"/>
      <c r="BQ36" s="2219"/>
      <c r="BR36" s="687" t="str">
        <f t="shared" si="26"/>
        <v/>
      </c>
      <c r="BS36" s="616" t="str">
        <f>IF('償却資産明細書(入力)'!Y23="","",'償却資産明細書(入力)'!Y23)</f>
        <v/>
      </c>
      <c r="BT36" s="616" t="str">
        <f t="shared" si="27"/>
        <v/>
      </c>
      <c r="BU36" t="e">
        <f t="shared" si="28"/>
        <v>#VALUE!</v>
      </c>
      <c r="BV36" t="str">
        <f t="shared" si="11"/>
        <v>償却不可</v>
      </c>
      <c r="BW36" t="str">
        <f t="shared" si="12"/>
        <v>償却不可</v>
      </c>
      <c r="BX36" t="str">
        <f t="shared" si="13"/>
        <v>償却不可</v>
      </c>
      <c r="BY36" t="str">
        <f t="shared" si="14"/>
        <v>償却不可</v>
      </c>
      <c r="BZ36" s="676">
        <f>'償却資産明細書(入力)'!J23</f>
        <v>0</v>
      </c>
      <c r="CA36" s="676">
        <f>'償却資産明細書(入力)'!K23</f>
        <v>0</v>
      </c>
      <c r="CB36" s="679" t="str">
        <f>IF('償却資産明細書(入力)'!AA23="一括償却資産","一括償却資産","減価償却")</f>
        <v>減価償却</v>
      </c>
      <c r="CC36" s="680">
        <f>'償却資産明細書(入力)'!B23</f>
        <v>0</v>
      </c>
      <c r="CD36" s="677"/>
      <c r="CE36" s="677">
        <f>'償却資産明細書(入力)'!C23</f>
        <v>0</v>
      </c>
      <c r="CF36" s="677"/>
      <c r="CG36" s="677">
        <f>'償却資産明細書(入力)'!D23</f>
        <v>0</v>
      </c>
      <c r="CH36" s="677">
        <f>'償却資産明細書(入力)'!E23</f>
        <v>0</v>
      </c>
      <c r="CI36" s="677">
        <f>'償却資産明細書(入力)'!F23</f>
        <v>0</v>
      </c>
      <c r="CJ36" s="679">
        <f>'償却資産明細書(入力)'!G23</f>
        <v>0</v>
      </c>
      <c r="CK36" s="678">
        <f>IF('償却資産明細書(入力)'!U23="",100,'償却資産明細書(入力)'!U23*100)</f>
        <v>100</v>
      </c>
      <c r="CN36" t="e">
        <f>IF('償却資産明細書(入力)'!D23="昭和",VLOOKUP('償却資産明細書(入力)'!E23,$AK$62:$AP$125,4,0),IF('償却資産明細書(入力)'!D23="平成",VLOOKUP('償却資産明細書(入力)'!E23,$AR$62:$AW$125,4,0),VLOOKUP('償却資産明細書(入力)'!E23,$AY$62:$BD$125,4,0)))</f>
        <v>#N/A</v>
      </c>
      <c r="CO36">
        <f>VLOOKUP('償却資産明細書(入力)'!J23,$K$62:$R$112,5,0)</f>
        <v>0</v>
      </c>
      <c r="CP36">
        <f>VLOOKUP('償却資産明細書(入力)'!K23,$K$62:$R$112,5,0)</f>
        <v>0</v>
      </c>
      <c r="CQ36" t="e">
        <f>IF($CN36&lt;2007,ROUNDUP('償却資産明細書(入力)'!G23*$X$62,0),IF(AND($CN36=2007,'償却資産明細書(入力)'!F23&lt;4),ROUNDUP('償却資産明細書(入力)'!G23*$X$62,0),'償却資産明細書(入力)'!G23))</f>
        <v>#N/A</v>
      </c>
      <c r="CR36" t="e">
        <f t="shared" si="29"/>
        <v>#N/A</v>
      </c>
      <c r="CS36" t="e">
        <f t="shared" si="30"/>
        <v>#N/A</v>
      </c>
      <c r="CT36" t="e">
        <f t="shared" si="31"/>
        <v>#N/A</v>
      </c>
      <c r="CU36" t="e">
        <f t="shared" si="32"/>
        <v>#N/A</v>
      </c>
      <c r="CV36" t="e">
        <f t="shared" si="33"/>
        <v>#N/A</v>
      </c>
      <c r="CW36" s="693">
        <f>ROUNDUP('償却資産明細書(入力)'!G23*95%,0)</f>
        <v>0</v>
      </c>
      <c r="CX36" s="616">
        <f>'償却資産明細書(入力)'!G23-新償却資産計算!CW36</f>
        <v>0</v>
      </c>
      <c r="CY36" t="e">
        <f t="shared" si="34"/>
        <v>#N/A</v>
      </c>
      <c r="CZ36" t="e">
        <f t="shared" si="15"/>
        <v>#N/A</v>
      </c>
      <c r="DA36">
        <f t="shared" si="35"/>
        <v>-1</v>
      </c>
      <c r="DB36" t="e">
        <f t="shared" si="36"/>
        <v>#N/A</v>
      </c>
      <c r="DC36" t="e">
        <f>IF($CN36&lt;$BG$62,12,IF($CN36=$BG$62,VLOOKUP('償却資産明細書(入力)'!F23,$AB$62:$AE$74,3,0),"-"))</f>
        <v>#N/A</v>
      </c>
      <c r="DD36" s="648" t="s">
        <v>460</v>
      </c>
      <c r="DE36">
        <v>12</v>
      </c>
      <c r="DF36" s="694" t="e">
        <f t="shared" si="16"/>
        <v>#N/A</v>
      </c>
      <c r="DG36" t="e">
        <f t="shared" si="37"/>
        <v>#N/A</v>
      </c>
      <c r="DH36" t="e">
        <f t="shared" si="17"/>
        <v>#N/A</v>
      </c>
      <c r="DI36" t="e">
        <f>IF($CY36&gt;4,1,IF($CY36&gt;0,'償却資産明細書(入力)'!G23-($CW36+$CZ36),IF(CT36&lt;0,"取得前",IF($CW36&gt;$CT36,'償却資産明細書(入力)'!G23-$CT36,'償却資産明細書(入力)'!G23-$CW36))))</f>
        <v>#N/A</v>
      </c>
      <c r="DJ36" t="e">
        <f t="shared" si="38"/>
        <v>#N/A</v>
      </c>
      <c r="DK36" t="e">
        <f t="shared" si="39"/>
        <v>#N/A</v>
      </c>
      <c r="DL36" t="e">
        <f t="shared" si="40"/>
        <v>#N/A</v>
      </c>
      <c r="DM36" t="e">
        <f t="shared" si="41"/>
        <v>#N/A</v>
      </c>
      <c r="DP36">
        <f>VLOOKUP('償却資産明細書(入力)'!J23,$K$62:$R$112,7,0)</f>
        <v>0</v>
      </c>
      <c r="DQ36">
        <f>VLOOKUP('償却資産明細書(入力)'!K23,$K$62:$R$112,7,0)</f>
        <v>0</v>
      </c>
      <c r="DR36" s="616">
        <f>'償却資産明細書(入力)'!G23</f>
        <v>0</v>
      </c>
      <c r="DS36" t="e">
        <f t="shared" si="42"/>
        <v>#N/A</v>
      </c>
      <c r="DT36" t="e">
        <f t="shared" si="43"/>
        <v>#N/A</v>
      </c>
      <c r="DU36" t="e">
        <f t="shared" si="44"/>
        <v>#N/A</v>
      </c>
      <c r="DV36" t="e">
        <f t="shared" si="45"/>
        <v>#N/A</v>
      </c>
      <c r="DW36" t="s">
        <v>462</v>
      </c>
      <c r="DX36" t="e">
        <f>IF($CN36&lt;$BG$62,12,IF($CN36=$BG$62,VLOOKUP('償却資産明細書(入力)'!F23,$AB$62:$AE$74,3,0),"-"))</f>
        <v>#N/A</v>
      </c>
      <c r="DY36" s="648" t="s">
        <v>460</v>
      </c>
      <c r="DZ36">
        <v>12</v>
      </c>
      <c r="EA36" t="e">
        <f t="shared" si="46"/>
        <v>#N/A</v>
      </c>
      <c r="EB36" t="e">
        <f t="shared" si="47"/>
        <v>#N/A</v>
      </c>
      <c r="EC36" t="e">
        <f t="shared" si="18"/>
        <v>#N/A</v>
      </c>
      <c r="ED36" t="e">
        <f t="shared" si="48"/>
        <v>#N/A</v>
      </c>
      <c r="EE36" t="e">
        <f t="shared" si="49"/>
        <v>#N/A</v>
      </c>
      <c r="EF36" t="e">
        <f t="shared" si="50"/>
        <v>#N/A</v>
      </c>
      <c r="EG36">
        <f t="shared" si="51"/>
        <v>0</v>
      </c>
      <c r="EH36">
        <f t="shared" si="52"/>
        <v>0</v>
      </c>
      <c r="EI36" t="e">
        <f t="shared" si="53"/>
        <v>#N/A</v>
      </c>
      <c r="EQ36" t="e">
        <f>IF(FC36&gt;=4,"－",'償却資産明細書(入力)'!G23)</f>
        <v>#N/A</v>
      </c>
      <c r="ER36" s="649" t="s">
        <v>465</v>
      </c>
      <c r="ES36" s="2209" t="s">
        <v>467</v>
      </c>
      <c r="ET36" s="2210"/>
      <c r="EU36" s="2211"/>
      <c r="EV36">
        <f>ROUNDUP('償却資産明細書(入力)'!G23/3,0)</f>
        <v>0</v>
      </c>
      <c r="EW36" s="650" t="s">
        <v>464</v>
      </c>
      <c r="EX36" s="651" t="s">
        <v>460</v>
      </c>
      <c r="EY36" s="652">
        <v>12</v>
      </c>
      <c r="EZ36" t="e">
        <f t="shared" si="54"/>
        <v>#N/A</v>
      </c>
      <c r="FA36" t="e">
        <f>IF(FC36&lt;4,EZ36+'償却資産明細書(入力)'!R23,"－")</f>
        <v>#N/A</v>
      </c>
      <c r="FB36" t="e">
        <f>IF(FC36&lt;4,IF('償却資産明細書(入力)'!U23="",新償却資産計算!FA36,FA36*'償却資産明細書(入力)'!U23),"－")</f>
        <v>#N/A</v>
      </c>
      <c r="FC36" t="e">
        <f t="shared" si="55"/>
        <v>#N/A</v>
      </c>
      <c r="FD36" t="e">
        <f t="shared" si="56"/>
        <v>#N/A</v>
      </c>
      <c r="FE36" t="e">
        <f t="shared" si="57"/>
        <v>#N/A</v>
      </c>
      <c r="FH36" t="e">
        <f t="shared" si="58"/>
        <v>#N/A</v>
      </c>
      <c r="FI36" t="str">
        <f>IF('償却資産明細書(入力)'!AA23="一括償却資産","一括償却","減価償却")</f>
        <v>減価償却</v>
      </c>
      <c r="FJ36" t="str">
        <f t="shared" si="59"/>
        <v>新償却率</v>
      </c>
    </row>
    <row r="37" spans="2:166" ht="14.25" x14ac:dyDescent="0.15">
      <c r="B37" s="641">
        <v>19</v>
      </c>
      <c r="C37" s="2365">
        <f t="shared" si="60"/>
        <v>0</v>
      </c>
      <c r="D37" s="2366"/>
      <c r="E37" s="2366"/>
      <c r="F37" s="2366"/>
      <c r="G37" s="2366"/>
      <c r="H37" s="2367"/>
      <c r="I37" s="2370" t="str">
        <f t="shared" si="19"/>
        <v>0</v>
      </c>
      <c r="J37" s="2371"/>
      <c r="K37" s="2372">
        <f t="shared" si="20"/>
        <v>0</v>
      </c>
      <c r="L37" s="2373"/>
      <c r="M37" s="2399">
        <f t="shared" si="21"/>
        <v>0</v>
      </c>
      <c r="N37" s="2399"/>
      <c r="O37" s="2400">
        <f t="shared" si="22"/>
        <v>0</v>
      </c>
      <c r="P37" s="2401"/>
      <c r="Q37" s="2386">
        <f t="shared" si="23"/>
        <v>0</v>
      </c>
      <c r="R37" s="2386"/>
      <c r="S37" s="2386"/>
      <c r="T37" s="2386"/>
      <c r="U37" s="2386"/>
      <c r="V37" s="2214" t="str">
        <f t="shared" si="0"/>
        <v>償却不可</v>
      </c>
      <c r="W37" s="2215"/>
      <c r="X37" s="2215"/>
      <c r="Y37" s="2216"/>
      <c r="Z37" s="2396" t="str">
        <f t="shared" si="1"/>
        <v>償却不可</v>
      </c>
      <c r="AA37" s="2288"/>
      <c r="AB37" s="2289" t="e">
        <f t="shared" si="2"/>
        <v>#N/A</v>
      </c>
      <c r="AC37" s="2290"/>
      <c r="AD37" s="2304" t="e">
        <f t="shared" si="24"/>
        <v>#N/A</v>
      </c>
      <c r="AE37" s="2305" t="e">
        <f t="shared" si="61"/>
        <v>#N/A</v>
      </c>
      <c r="AF37" s="2306" t="e">
        <f t="shared" si="61"/>
        <v>#N/A</v>
      </c>
      <c r="AG37" s="2299" t="str">
        <f t="shared" si="4"/>
        <v>-</v>
      </c>
      <c r="AH37" s="2300"/>
      <c r="AI37" s="672" t="s">
        <v>468</v>
      </c>
      <c r="AJ37" s="2287" t="str">
        <f t="shared" si="5"/>
        <v>-</v>
      </c>
      <c r="AK37" s="2288"/>
      <c r="AL37" s="2214" t="str">
        <f t="shared" si="6"/>
        <v>償却不可</v>
      </c>
      <c r="AM37" s="2215"/>
      <c r="AN37" s="2215"/>
      <c r="AO37" s="2216"/>
      <c r="AP37" s="2296"/>
      <c r="AQ37" s="2297"/>
      <c r="AR37" s="2298"/>
      <c r="AS37" s="2214" t="str">
        <f t="shared" si="7"/>
        <v>償却不可</v>
      </c>
      <c r="AT37" s="2215"/>
      <c r="AU37" s="2215"/>
      <c r="AV37" s="2216"/>
      <c r="AW37" s="2220">
        <f t="shared" si="25"/>
        <v>1</v>
      </c>
      <c r="AX37" s="2221"/>
      <c r="AY37" s="2221"/>
      <c r="AZ37" s="2221"/>
      <c r="BA37" s="2221"/>
      <c r="BB37" s="2221"/>
      <c r="BC37" s="2221"/>
      <c r="BD37" s="2221"/>
      <c r="BE37" s="2222"/>
      <c r="BF37" s="2214" t="str">
        <f t="shared" si="8"/>
        <v>償却不可</v>
      </c>
      <c r="BG37" s="2215"/>
      <c r="BH37" s="2215"/>
      <c r="BI37" s="2215"/>
      <c r="BJ37" s="2216"/>
      <c r="BK37" s="2214" t="str">
        <f t="shared" si="9"/>
        <v>償却不可</v>
      </c>
      <c r="BL37" s="2215"/>
      <c r="BM37" s="2215"/>
      <c r="BN37" s="2216"/>
      <c r="BO37" s="2217" t="str">
        <f t="shared" si="10"/>
        <v>償却不可</v>
      </c>
      <c r="BP37" s="2218"/>
      <c r="BQ37" s="2219"/>
      <c r="BR37" s="687" t="str">
        <f t="shared" si="26"/>
        <v/>
      </c>
      <c r="BS37" s="616" t="str">
        <f>IF('償却資産明細書(入力)'!Y24="","",'償却資産明細書(入力)'!Y24)</f>
        <v/>
      </c>
      <c r="BT37" s="616" t="str">
        <f t="shared" si="27"/>
        <v/>
      </c>
      <c r="BU37" t="e">
        <f t="shared" si="28"/>
        <v>#VALUE!</v>
      </c>
      <c r="BV37" t="str">
        <f t="shared" si="11"/>
        <v>償却不可</v>
      </c>
      <c r="BW37" t="str">
        <f t="shared" si="12"/>
        <v>償却不可</v>
      </c>
      <c r="BX37" t="str">
        <f t="shared" si="13"/>
        <v>償却不可</v>
      </c>
      <c r="BY37" t="str">
        <f t="shared" si="14"/>
        <v>償却不可</v>
      </c>
      <c r="BZ37" s="676">
        <f>'償却資産明細書(入力)'!J24</f>
        <v>0</v>
      </c>
      <c r="CA37" s="676">
        <f>'償却資産明細書(入力)'!K24</f>
        <v>0</v>
      </c>
      <c r="CB37" s="679" t="str">
        <f>IF('償却資産明細書(入力)'!AA24="一括償却資産","一括償却資産","減価償却")</f>
        <v>減価償却</v>
      </c>
      <c r="CC37" s="680">
        <f>'償却資産明細書(入力)'!B24</f>
        <v>0</v>
      </c>
      <c r="CD37" s="677"/>
      <c r="CE37" s="677">
        <f>'償却資産明細書(入力)'!C24</f>
        <v>0</v>
      </c>
      <c r="CF37" s="677"/>
      <c r="CG37" s="677">
        <f>'償却資産明細書(入力)'!D24</f>
        <v>0</v>
      </c>
      <c r="CH37" s="677">
        <f>'償却資産明細書(入力)'!E24</f>
        <v>0</v>
      </c>
      <c r="CI37" s="677">
        <f>'償却資産明細書(入力)'!F24</f>
        <v>0</v>
      </c>
      <c r="CJ37" s="679">
        <f>'償却資産明細書(入力)'!G24</f>
        <v>0</v>
      </c>
      <c r="CK37" s="678">
        <f>IF('償却資産明細書(入力)'!U24="",100,'償却資産明細書(入力)'!U24*100)</f>
        <v>100</v>
      </c>
      <c r="CN37" t="e">
        <f>IF('償却資産明細書(入力)'!D24="昭和",VLOOKUP('償却資産明細書(入力)'!E24,$AK$62:$AP$125,4,0),IF('償却資産明細書(入力)'!D24="平成",VLOOKUP('償却資産明細書(入力)'!E24,$AR$62:$AW$125,4,0),VLOOKUP('償却資産明細書(入力)'!E24,$AY$62:$BD$125,4,0)))</f>
        <v>#N/A</v>
      </c>
      <c r="CO37">
        <f>VLOOKUP('償却資産明細書(入力)'!J24,$K$62:$R$112,5,0)</f>
        <v>0</v>
      </c>
      <c r="CP37">
        <f>VLOOKUP('償却資産明細書(入力)'!K24,$K$62:$R$112,5,0)</f>
        <v>0</v>
      </c>
      <c r="CQ37" t="e">
        <f>IF($CN37&lt;2007,ROUNDUP('償却資産明細書(入力)'!G24*$X$62,0),IF(AND($CN37=2007,'償却資産明細書(入力)'!F24&lt;4),ROUNDUP('償却資産明細書(入力)'!G24*$X$62,0),'償却資産明細書(入力)'!G24))</f>
        <v>#N/A</v>
      </c>
      <c r="CR37" t="e">
        <f t="shared" si="29"/>
        <v>#N/A</v>
      </c>
      <c r="CS37" t="e">
        <f t="shared" si="30"/>
        <v>#N/A</v>
      </c>
      <c r="CT37" t="e">
        <f t="shared" si="31"/>
        <v>#N/A</v>
      </c>
      <c r="CU37" t="e">
        <f t="shared" si="32"/>
        <v>#N/A</v>
      </c>
      <c r="CV37" t="e">
        <f t="shared" si="33"/>
        <v>#N/A</v>
      </c>
      <c r="CW37" s="693">
        <f>ROUNDUP('償却資産明細書(入力)'!G24*95%,0)</f>
        <v>0</v>
      </c>
      <c r="CX37" s="616">
        <f>'償却資産明細書(入力)'!G24-新償却資産計算!CW37</f>
        <v>0</v>
      </c>
      <c r="CY37" t="e">
        <f t="shared" si="34"/>
        <v>#N/A</v>
      </c>
      <c r="CZ37" t="e">
        <f t="shared" si="15"/>
        <v>#N/A</v>
      </c>
      <c r="DA37">
        <f t="shared" si="35"/>
        <v>-1</v>
      </c>
      <c r="DB37" t="e">
        <f t="shared" si="36"/>
        <v>#N/A</v>
      </c>
      <c r="DC37" t="e">
        <f>IF($CN37&lt;$BG$62,12,IF($CN37=$BG$62,VLOOKUP('償却資産明細書(入力)'!F24,$AB$62:$AE$74,3,0),"-"))</f>
        <v>#N/A</v>
      </c>
      <c r="DD37" s="648" t="s">
        <v>460</v>
      </c>
      <c r="DE37">
        <v>12</v>
      </c>
      <c r="DF37" s="694" t="e">
        <f t="shared" si="16"/>
        <v>#N/A</v>
      </c>
      <c r="DG37" t="e">
        <f t="shared" si="37"/>
        <v>#N/A</v>
      </c>
      <c r="DH37" t="e">
        <f t="shared" si="17"/>
        <v>#N/A</v>
      </c>
      <c r="DI37" t="e">
        <f>IF($CY37&gt;4,1,IF($CY37&gt;0,'償却資産明細書(入力)'!G24-($CW37+$CZ37),IF(CT37&lt;0,"取得前",IF($CW37&gt;$CT37,'償却資産明細書(入力)'!G24-$CT37,'償却資産明細書(入力)'!G24-$CW37))))</f>
        <v>#N/A</v>
      </c>
      <c r="DJ37" t="e">
        <f t="shared" si="38"/>
        <v>#N/A</v>
      </c>
      <c r="DK37" t="e">
        <f t="shared" si="39"/>
        <v>#N/A</v>
      </c>
      <c r="DL37" t="e">
        <f t="shared" si="40"/>
        <v>#N/A</v>
      </c>
      <c r="DM37" t="e">
        <f t="shared" si="41"/>
        <v>#N/A</v>
      </c>
      <c r="DP37">
        <f>VLOOKUP('償却資産明細書(入力)'!J24,$K$62:$R$112,7,0)</f>
        <v>0</v>
      </c>
      <c r="DQ37">
        <f>VLOOKUP('償却資産明細書(入力)'!K24,$K$62:$R$112,7,0)</f>
        <v>0</v>
      </c>
      <c r="DR37" s="616">
        <f>'償却資産明細書(入力)'!G24</f>
        <v>0</v>
      </c>
      <c r="DS37" t="e">
        <f t="shared" si="42"/>
        <v>#N/A</v>
      </c>
      <c r="DT37" t="e">
        <f t="shared" si="43"/>
        <v>#N/A</v>
      </c>
      <c r="DU37" t="e">
        <f t="shared" si="44"/>
        <v>#N/A</v>
      </c>
      <c r="DV37" t="e">
        <f t="shared" si="45"/>
        <v>#N/A</v>
      </c>
      <c r="DW37" t="s">
        <v>462</v>
      </c>
      <c r="DX37" t="e">
        <f>IF($CN37&lt;$BG$62,12,IF($CN37=$BG$62,VLOOKUP('償却資産明細書(入力)'!F24,$AB$62:$AE$74,3,0),"-"))</f>
        <v>#N/A</v>
      </c>
      <c r="DY37" s="648" t="s">
        <v>460</v>
      </c>
      <c r="DZ37">
        <v>12</v>
      </c>
      <c r="EA37" t="e">
        <f t="shared" si="46"/>
        <v>#N/A</v>
      </c>
      <c r="EB37" t="e">
        <f t="shared" si="47"/>
        <v>#N/A</v>
      </c>
      <c r="EC37" t="e">
        <f t="shared" si="18"/>
        <v>#N/A</v>
      </c>
      <c r="ED37" t="e">
        <f t="shared" si="48"/>
        <v>#N/A</v>
      </c>
      <c r="EE37" t="e">
        <f t="shared" si="49"/>
        <v>#N/A</v>
      </c>
      <c r="EF37" t="e">
        <f t="shared" si="50"/>
        <v>#N/A</v>
      </c>
      <c r="EG37">
        <f t="shared" si="51"/>
        <v>0</v>
      </c>
      <c r="EH37">
        <f t="shared" si="52"/>
        <v>0</v>
      </c>
      <c r="EI37" t="e">
        <f t="shared" si="53"/>
        <v>#N/A</v>
      </c>
      <c r="EQ37" t="e">
        <f>IF(FC37&gt;=4,"－",'償却資産明細書(入力)'!G24)</f>
        <v>#N/A</v>
      </c>
      <c r="ER37" s="649" t="s">
        <v>464</v>
      </c>
      <c r="ES37" s="2209" t="s">
        <v>467</v>
      </c>
      <c r="ET37" s="2210"/>
      <c r="EU37" s="2211"/>
      <c r="EV37">
        <f>ROUNDUP('償却資産明細書(入力)'!G24/3,0)</f>
        <v>0</v>
      </c>
      <c r="EW37" s="650" t="s">
        <v>464</v>
      </c>
      <c r="EX37" s="651" t="s">
        <v>460</v>
      </c>
      <c r="EY37" s="652">
        <v>12</v>
      </c>
      <c r="EZ37" t="e">
        <f t="shared" si="54"/>
        <v>#N/A</v>
      </c>
      <c r="FA37" t="e">
        <f>IF(FC37&lt;4,EZ37+'償却資産明細書(入力)'!R24,"－")</f>
        <v>#N/A</v>
      </c>
      <c r="FB37" t="e">
        <f>IF(FC37&lt;4,IF('償却資産明細書(入力)'!U24="",新償却資産計算!FA37,FA37*'償却資産明細書(入力)'!U24),"－")</f>
        <v>#N/A</v>
      </c>
      <c r="FC37" t="e">
        <f t="shared" si="55"/>
        <v>#N/A</v>
      </c>
      <c r="FD37" t="e">
        <f t="shared" si="56"/>
        <v>#N/A</v>
      </c>
      <c r="FE37" t="e">
        <f t="shared" si="57"/>
        <v>#N/A</v>
      </c>
      <c r="FH37" t="e">
        <f t="shared" si="58"/>
        <v>#N/A</v>
      </c>
      <c r="FI37" t="str">
        <f>IF('償却資産明細書(入力)'!AA24="一括償却資産","一括償却","減価償却")</f>
        <v>減価償却</v>
      </c>
      <c r="FJ37" t="str">
        <f t="shared" si="59"/>
        <v>新償却率</v>
      </c>
    </row>
    <row r="38" spans="2:166" ht="14.25" x14ac:dyDescent="0.15">
      <c r="B38" s="641">
        <v>20</v>
      </c>
      <c r="C38" s="2365">
        <f t="shared" si="60"/>
        <v>0</v>
      </c>
      <c r="D38" s="2366"/>
      <c r="E38" s="2366"/>
      <c r="F38" s="2366"/>
      <c r="G38" s="2366"/>
      <c r="H38" s="2367"/>
      <c r="I38" s="2370" t="str">
        <f t="shared" si="19"/>
        <v>0</v>
      </c>
      <c r="J38" s="2371"/>
      <c r="K38" s="2372">
        <f t="shared" si="20"/>
        <v>0</v>
      </c>
      <c r="L38" s="2373"/>
      <c r="M38" s="2399">
        <f t="shared" si="21"/>
        <v>0</v>
      </c>
      <c r="N38" s="2399"/>
      <c r="O38" s="2400">
        <f t="shared" si="22"/>
        <v>0</v>
      </c>
      <c r="P38" s="2401"/>
      <c r="Q38" s="2386">
        <f t="shared" si="23"/>
        <v>0</v>
      </c>
      <c r="R38" s="2386"/>
      <c r="S38" s="2386"/>
      <c r="T38" s="2386"/>
      <c r="U38" s="2386"/>
      <c r="V38" s="2214" t="str">
        <f t="shared" si="0"/>
        <v>償却不可</v>
      </c>
      <c r="W38" s="2215"/>
      <c r="X38" s="2215"/>
      <c r="Y38" s="2216"/>
      <c r="Z38" s="2396" t="str">
        <f t="shared" si="1"/>
        <v>償却不可</v>
      </c>
      <c r="AA38" s="2288"/>
      <c r="AB38" s="2289" t="e">
        <f t="shared" si="2"/>
        <v>#N/A</v>
      </c>
      <c r="AC38" s="2290"/>
      <c r="AD38" s="2304" t="e">
        <f t="shared" si="24"/>
        <v>#N/A</v>
      </c>
      <c r="AE38" s="2305" t="e">
        <f t="shared" si="61"/>
        <v>#N/A</v>
      </c>
      <c r="AF38" s="2306" t="e">
        <f t="shared" si="61"/>
        <v>#N/A</v>
      </c>
      <c r="AG38" s="2299" t="str">
        <f t="shared" si="4"/>
        <v>-</v>
      </c>
      <c r="AH38" s="2300"/>
      <c r="AI38" s="672" t="s">
        <v>468</v>
      </c>
      <c r="AJ38" s="2287" t="str">
        <f t="shared" si="5"/>
        <v>-</v>
      </c>
      <c r="AK38" s="2288"/>
      <c r="AL38" s="2214" t="str">
        <f t="shared" si="6"/>
        <v>償却不可</v>
      </c>
      <c r="AM38" s="2215"/>
      <c r="AN38" s="2215"/>
      <c r="AO38" s="2216"/>
      <c r="AP38" s="2296"/>
      <c r="AQ38" s="2297"/>
      <c r="AR38" s="2298"/>
      <c r="AS38" s="2214" t="str">
        <f t="shared" si="7"/>
        <v>償却不可</v>
      </c>
      <c r="AT38" s="2215"/>
      <c r="AU38" s="2215"/>
      <c r="AV38" s="2216"/>
      <c r="AW38" s="2220">
        <f t="shared" si="25"/>
        <v>1</v>
      </c>
      <c r="AX38" s="2221"/>
      <c r="AY38" s="2221"/>
      <c r="AZ38" s="2221"/>
      <c r="BA38" s="2221"/>
      <c r="BB38" s="2221"/>
      <c r="BC38" s="2221"/>
      <c r="BD38" s="2221"/>
      <c r="BE38" s="2222"/>
      <c r="BF38" s="2214" t="str">
        <f t="shared" si="8"/>
        <v>償却不可</v>
      </c>
      <c r="BG38" s="2215"/>
      <c r="BH38" s="2215"/>
      <c r="BI38" s="2215"/>
      <c r="BJ38" s="2216"/>
      <c r="BK38" s="2214" t="str">
        <f t="shared" si="9"/>
        <v>償却不可</v>
      </c>
      <c r="BL38" s="2215"/>
      <c r="BM38" s="2215"/>
      <c r="BN38" s="2216"/>
      <c r="BO38" s="2217" t="str">
        <f t="shared" si="10"/>
        <v>償却不可</v>
      </c>
      <c r="BP38" s="2218"/>
      <c r="BQ38" s="2219"/>
      <c r="BR38" s="687" t="str">
        <f t="shared" si="26"/>
        <v/>
      </c>
      <c r="BS38" s="616" t="str">
        <f>IF('償却資産明細書(入力)'!Y25="","",'償却資産明細書(入力)'!Y25)</f>
        <v/>
      </c>
      <c r="BT38" s="616" t="str">
        <f t="shared" si="27"/>
        <v/>
      </c>
      <c r="BU38" t="e">
        <f t="shared" si="28"/>
        <v>#VALUE!</v>
      </c>
      <c r="BV38" t="str">
        <f t="shared" si="11"/>
        <v>償却不可</v>
      </c>
      <c r="BW38" t="str">
        <f t="shared" si="12"/>
        <v>償却不可</v>
      </c>
      <c r="BX38" t="str">
        <f t="shared" si="13"/>
        <v>償却不可</v>
      </c>
      <c r="BY38" t="str">
        <f t="shared" si="14"/>
        <v>償却不可</v>
      </c>
      <c r="BZ38" s="676">
        <f>'償却資産明細書(入力)'!J25</f>
        <v>0</v>
      </c>
      <c r="CA38" s="676">
        <f>'償却資産明細書(入力)'!K25</f>
        <v>0</v>
      </c>
      <c r="CB38" s="679" t="str">
        <f>IF('償却資産明細書(入力)'!AA25="一括償却資産","一括償却資産","減価償却")</f>
        <v>減価償却</v>
      </c>
      <c r="CC38" s="680">
        <f>'償却資産明細書(入力)'!B25</f>
        <v>0</v>
      </c>
      <c r="CD38" s="677"/>
      <c r="CE38" s="677">
        <f>'償却資産明細書(入力)'!C25</f>
        <v>0</v>
      </c>
      <c r="CF38" s="677"/>
      <c r="CG38" s="677">
        <f>'償却資産明細書(入力)'!D25</f>
        <v>0</v>
      </c>
      <c r="CH38" s="677">
        <f>'償却資産明細書(入力)'!E25</f>
        <v>0</v>
      </c>
      <c r="CI38" s="677">
        <f>'償却資産明細書(入力)'!F25</f>
        <v>0</v>
      </c>
      <c r="CJ38" s="679">
        <f>'償却資産明細書(入力)'!G25</f>
        <v>0</v>
      </c>
      <c r="CK38" s="678">
        <f>IF('償却資産明細書(入力)'!U25="",100,'償却資産明細書(入力)'!U25*100)</f>
        <v>100</v>
      </c>
      <c r="CN38" t="e">
        <f>IF('償却資産明細書(入力)'!D25="昭和",VLOOKUP('償却資産明細書(入力)'!E25,$AK$62:$AP$125,4,0),IF('償却資産明細書(入力)'!D25="平成",VLOOKUP('償却資産明細書(入力)'!E25,$AR$62:$AW$125,4,0),VLOOKUP('償却資産明細書(入力)'!E25,$AY$62:$BD$125,4,0)))</f>
        <v>#N/A</v>
      </c>
      <c r="CO38">
        <f>VLOOKUP('償却資産明細書(入力)'!J25,$K$62:$R$112,5,0)</f>
        <v>0</v>
      </c>
      <c r="CP38">
        <f>VLOOKUP('償却資産明細書(入力)'!K25,$K$62:$R$112,5,0)</f>
        <v>0</v>
      </c>
      <c r="CQ38" t="e">
        <f>IF($CN38&lt;2007,ROUNDUP('償却資産明細書(入力)'!G25*$X$62,0),IF(AND($CN38=2007,'償却資産明細書(入力)'!F25&lt;4),ROUNDUP('償却資産明細書(入力)'!G25*$X$62,0),'償却資産明細書(入力)'!G25))</f>
        <v>#N/A</v>
      </c>
      <c r="CR38" t="e">
        <f t="shared" si="29"/>
        <v>#N/A</v>
      </c>
      <c r="CS38" t="e">
        <f t="shared" si="30"/>
        <v>#N/A</v>
      </c>
      <c r="CT38" t="e">
        <f t="shared" si="31"/>
        <v>#N/A</v>
      </c>
      <c r="CU38" t="e">
        <f t="shared" si="32"/>
        <v>#N/A</v>
      </c>
      <c r="CV38" t="e">
        <f t="shared" si="33"/>
        <v>#N/A</v>
      </c>
      <c r="CW38" s="693">
        <f>ROUNDUP('償却資産明細書(入力)'!G25*95%,0)</f>
        <v>0</v>
      </c>
      <c r="CX38" s="616">
        <f>'償却資産明細書(入力)'!G25-新償却資産計算!CW38</f>
        <v>0</v>
      </c>
      <c r="CY38" t="e">
        <f t="shared" si="34"/>
        <v>#N/A</v>
      </c>
      <c r="CZ38" t="e">
        <f t="shared" si="15"/>
        <v>#N/A</v>
      </c>
      <c r="DA38">
        <f t="shared" si="35"/>
        <v>-1</v>
      </c>
      <c r="DB38" t="e">
        <f t="shared" si="36"/>
        <v>#N/A</v>
      </c>
      <c r="DC38" t="e">
        <f>IF($CN38&lt;$BG$62,12,IF($CN38=$BG$62,VLOOKUP('償却資産明細書(入力)'!F25,$AB$62:$AE$74,3,0),"-"))</f>
        <v>#N/A</v>
      </c>
      <c r="DD38" s="648" t="s">
        <v>460</v>
      </c>
      <c r="DE38">
        <v>12</v>
      </c>
      <c r="DF38" s="694" t="e">
        <f t="shared" si="16"/>
        <v>#N/A</v>
      </c>
      <c r="DG38" t="e">
        <f t="shared" si="37"/>
        <v>#N/A</v>
      </c>
      <c r="DH38" t="e">
        <f t="shared" si="17"/>
        <v>#N/A</v>
      </c>
      <c r="DI38" t="e">
        <f>IF($CY38&gt;4,1,IF($CY38&gt;0,'償却資産明細書(入力)'!G25-($CW38+$CZ38),IF(CT38&lt;0,"取得前",IF($CW38&gt;$CT38,'償却資産明細書(入力)'!G25-$CT38,'償却資産明細書(入力)'!G25-$CW38))))</f>
        <v>#N/A</v>
      </c>
      <c r="DJ38" t="e">
        <f t="shared" si="38"/>
        <v>#N/A</v>
      </c>
      <c r="DK38" t="e">
        <f t="shared" si="39"/>
        <v>#N/A</v>
      </c>
      <c r="DL38" t="e">
        <f t="shared" si="40"/>
        <v>#N/A</v>
      </c>
      <c r="DM38" t="e">
        <f t="shared" si="41"/>
        <v>#N/A</v>
      </c>
      <c r="DP38">
        <f>VLOOKUP('償却資産明細書(入力)'!J25,$K$62:$R$112,7,0)</f>
        <v>0</v>
      </c>
      <c r="DQ38">
        <f>VLOOKUP('償却資産明細書(入力)'!K25,$K$62:$R$112,7,0)</f>
        <v>0</v>
      </c>
      <c r="DR38" s="616">
        <f>'償却資産明細書(入力)'!G25</f>
        <v>0</v>
      </c>
      <c r="DS38" t="e">
        <f t="shared" si="42"/>
        <v>#N/A</v>
      </c>
      <c r="DT38" t="e">
        <f t="shared" si="43"/>
        <v>#N/A</v>
      </c>
      <c r="DU38" t="e">
        <f t="shared" si="44"/>
        <v>#N/A</v>
      </c>
      <c r="DV38" t="e">
        <f t="shared" si="45"/>
        <v>#N/A</v>
      </c>
      <c r="DW38" t="s">
        <v>462</v>
      </c>
      <c r="DX38" t="e">
        <f>IF($CN38&lt;$BG$62,12,IF($CN38=$BG$62,VLOOKUP('償却資産明細書(入力)'!F25,$AB$62:$AE$74,3,0),"-"))</f>
        <v>#N/A</v>
      </c>
      <c r="DY38" s="648" t="s">
        <v>460</v>
      </c>
      <c r="DZ38">
        <v>12</v>
      </c>
      <c r="EA38" t="e">
        <f t="shared" si="46"/>
        <v>#N/A</v>
      </c>
      <c r="EB38" t="e">
        <f t="shared" si="47"/>
        <v>#N/A</v>
      </c>
      <c r="EC38" t="e">
        <f t="shared" si="18"/>
        <v>#N/A</v>
      </c>
      <c r="ED38" t="e">
        <f t="shared" si="48"/>
        <v>#N/A</v>
      </c>
      <c r="EE38" t="e">
        <f t="shared" si="49"/>
        <v>#N/A</v>
      </c>
      <c r="EF38" t="e">
        <f t="shared" si="50"/>
        <v>#N/A</v>
      </c>
      <c r="EG38">
        <f t="shared" si="51"/>
        <v>0</v>
      </c>
      <c r="EH38">
        <f t="shared" si="52"/>
        <v>0</v>
      </c>
      <c r="EI38" t="e">
        <f t="shared" si="53"/>
        <v>#N/A</v>
      </c>
      <c r="EQ38" t="e">
        <f>IF(FC38&gt;=4,"－",'償却資産明細書(入力)'!G25)</f>
        <v>#N/A</v>
      </c>
      <c r="ER38" s="649" t="s">
        <v>464</v>
      </c>
      <c r="ES38" s="2209" t="s">
        <v>467</v>
      </c>
      <c r="ET38" s="2210"/>
      <c r="EU38" s="2211"/>
      <c r="EV38">
        <f>ROUNDUP('償却資産明細書(入力)'!G25/3,0)</f>
        <v>0</v>
      </c>
      <c r="EW38" s="650" t="s">
        <v>464</v>
      </c>
      <c r="EX38" s="651" t="s">
        <v>460</v>
      </c>
      <c r="EY38" s="652">
        <v>12</v>
      </c>
      <c r="EZ38" t="e">
        <f t="shared" si="54"/>
        <v>#N/A</v>
      </c>
      <c r="FA38" t="e">
        <f>IF(FC38&lt;4,EZ38+'償却資産明細書(入力)'!R25,"－")</f>
        <v>#N/A</v>
      </c>
      <c r="FB38" t="e">
        <f>IF(FC38&lt;4,IF('償却資産明細書(入力)'!U25="",新償却資産計算!FA38,FA38*'償却資産明細書(入力)'!U25),"－")</f>
        <v>#N/A</v>
      </c>
      <c r="FC38" t="e">
        <f t="shared" si="55"/>
        <v>#N/A</v>
      </c>
      <c r="FD38" t="e">
        <f t="shared" si="56"/>
        <v>#N/A</v>
      </c>
      <c r="FE38" t="e">
        <f t="shared" si="57"/>
        <v>#N/A</v>
      </c>
      <c r="FH38" t="e">
        <f t="shared" si="58"/>
        <v>#N/A</v>
      </c>
      <c r="FI38" t="str">
        <f>IF('償却資産明細書(入力)'!AA25="一括償却資産","一括償却","減価償却")</f>
        <v>減価償却</v>
      </c>
      <c r="FJ38" t="str">
        <f t="shared" si="59"/>
        <v>新償却率</v>
      </c>
    </row>
    <row r="39" spans="2:166" ht="14.25" x14ac:dyDescent="0.15">
      <c r="B39" s="641">
        <v>21</v>
      </c>
      <c r="C39" s="2365">
        <f t="shared" si="60"/>
        <v>0</v>
      </c>
      <c r="D39" s="2366"/>
      <c r="E39" s="2366"/>
      <c r="F39" s="2366"/>
      <c r="G39" s="2366"/>
      <c r="H39" s="2367"/>
      <c r="I39" s="2370" t="str">
        <f t="shared" si="19"/>
        <v>0</v>
      </c>
      <c r="J39" s="2371"/>
      <c r="K39" s="2372">
        <f t="shared" si="20"/>
        <v>0</v>
      </c>
      <c r="L39" s="2373"/>
      <c r="M39" s="2399">
        <f t="shared" si="21"/>
        <v>0</v>
      </c>
      <c r="N39" s="2399"/>
      <c r="O39" s="2400">
        <f t="shared" si="22"/>
        <v>0</v>
      </c>
      <c r="P39" s="2401"/>
      <c r="Q39" s="2386">
        <f t="shared" si="23"/>
        <v>0</v>
      </c>
      <c r="R39" s="2386"/>
      <c r="S39" s="2386"/>
      <c r="T39" s="2386"/>
      <c r="U39" s="2386"/>
      <c r="V39" s="2214" t="str">
        <f t="shared" si="0"/>
        <v>償却不可</v>
      </c>
      <c r="W39" s="2215"/>
      <c r="X39" s="2215"/>
      <c r="Y39" s="2216"/>
      <c r="Z39" s="2396" t="str">
        <f t="shared" si="1"/>
        <v>償却不可</v>
      </c>
      <c r="AA39" s="2288"/>
      <c r="AB39" s="2289" t="e">
        <f t="shared" si="2"/>
        <v>#N/A</v>
      </c>
      <c r="AC39" s="2290"/>
      <c r="AD39" s="2304" t="e">
        <f t="shared" si="24"/>
        <v>#N/A</v>
      </c>
      <c r="AE39" s="2305" t="e">
        <f t="shared" si="61"/>
        <v>#N/A</v>
      </c>
      <c r="AF39" s="2306" t="e">
        <f t="shared" si="61"/>
        <v>#N/A</v>
      </c>
      <c r="AG39" s="2299" t="str">
        <f t="shared" si="4"/>
        <v>-</v>
      </c>
      <c r="AH39" s="2300"/>
      <c r="AI39" s="672" t="s">
        <v>468</v>
      </c>
      <c r="AJ39" s="2287" t="str">
        <f t="shared" si="5"/>
        <v>-</v>
      </c>
      <c r="AK39" s="2288"/>
      <c r="AL39" s="2214" t="str">
        <f t="shared" si="6"/>
        <v>償却不可</v>
      </c>
      <c r="AM39" s="2215"/>
      <c r="AN39" s="2215"/>
      <c r="AO39" s="2216"/>
      <c r="AP39" s="2296"/>
      <c r="AQ39" s="2297"/>
      <c r="AR39" s="2298"/>
      <c r="AS39" s="2214" t="str">
        <f t="shared" si="7"/>
        <v>償却不可</v>
      </c>
      <c r="AT39" s="2215"/>
      <c r="AU39" s="2215"/>
      <c r="AV39" s="2216"/>
      <c r="AW39" s="2220">
        <f t="shared" si="25"/>
        <v>1</v>
      </c>
      <c r="AX39" s="2221"/>
      <c r="AY39" s="2221"/>
      <c r="AZ39" s="2221"/>
      <c r="BA39" s="2221"/>
      <c r="BB39" s="2221"/>
      <c r="BC39" s="2221"/>
      <c r="BD39" s="2221"/>
      <c r="BE39" s="2222"/>
      <c r="BF39" s="2214" t="str">
        <f t="shared" si="8"/>
        <v>償却不可</v>
      </c>
      <c r="BG39" s="2215"/>
      <c r="BH39" s="2215"/>
      <c r="BI39" s="2215"/>
      <c r="BJ39" s="2216"/>
      <c r="BK39" s="2214" t="str">
        <f t="shared" si="9"/>
        <v>償却不可</v>
      </c>
      <c r="BL39" s="2215"/>
      <c r="BM39" s="2215"/>
      <c r="BN39" s="2216"/>
      <c r="BO39" s="2217" t="str">
        <f t="shared" si="10"/>
        <v>償却不可</v>
      </c>
      <c r="BP39" s="2218"/>
      <c r="BQ39" s="2219"/>
      <c r="BR39" s="687" t="str">
        <f t="shared" si="26"/>
        <v/>
      </c>
      <c r="BS39" s="616" t="str">
        <f>IF('償却資産明細書(入力)'!Y26="","",'償却資産明細書(入力)'!Y26)</f>
        <v/>
      </c>
      <c r="BT39" s="616" t="str">
        <f t="shared" si="27"/>
        <v/>
      </c>
      <c r="BU39" t="e">
        <f t="shared" si="28"/>
        <v>#VALUE!</v>
      </c>
      <c r="BV39" t="str">
        <f t="shared" si="11"/>
        <v>償却不可</v>
      </c>
      <c r="BW39" t="str">
        <f t="shared" si="12"/>
        <v>償却不可</v>
      </c>
      <c r="BX39" t="str">
        <f t="shared" si="13"/>
        <v>償却不可</v>
      </c>
      <c r="BY39" t="str">
        <f t="shared" si="14"/>
        <v>償却不可</v>
      </c>
      <c r="BZ39" s="676">
        <f>'償却資産明細書(入力)'!J26</f>
        <v>0</v>
      </c>
      <c r="CA39" s="676">
        <f>'償却資産明細書(入力)'!K26</f>
        <v>0</v>
      </c>
      <c r="CB39" s="679" t="str">
        <f>IF('償却資産明細書(入力)'!AA26="一括償却資産","一括償却資産","減価償却")</f>
        <v>減価償却</v>
      </c>
      <c r="CC39" s="680">
        <f>'償却資産明細書(入力)'!B26</f>
        <v>0</v>
      </c>
      <c r="CD39" s="677"/>
      <c r="CE39" s="677">
        <f>'償却資産明細書(入力)'!C26</f>
        <v>0</v>
      </c>
      <c r="CF39" s="677"/>
      <c r="CG39" s="677">
        <f>'償却資産明細書(入力)'!D26</f>
        <v>0</v>
      </c>
      <c r="CH39" s="677">
        <f>'償却資産明細書(入力)'!E26</f>
        <v>0</v>
      </c>
      <c r="CI39" s="677">
        <f>'償却資産明細書(入力)'!F26</f>
        <v>0</v>
      </c>
      <c r="CJ39" s="679">
        <f>'償却資産明細書(入力)'!G26</f>
        <v>0</v>
      </c>
      <c r="CK39" s="678">
        <f>IF('償却資産明細書(入力)'!U26="",100,'償却資産明細書(入力)'!U26*100)</f>
        <v>100</v>
      </c>
      <c r="CN39" t="e">
        <f>IF('償却資産明細書(入力)'!D26="昭和",VLOOKUP('償却資産明細書(入力)'!E26,$AK$62:$AP$125,4,0),IF('償却資産明細書(入力)'!D26="平成",VLOOKUP('償却資産明細書(入力)'!E26,$AR$62:$AW$125,4,0),VLOOKUP('償却資産明細書(入力)'!E26,$AY$62:$BD$125,4,0)))</f>
        <v>#N/A</v>
      </c>
      <c r="CO39">
        <f>VLOOKUP('償却資産明細書(入力)'!J26,$K$62:$R$112,5,0)</f>
        <v>0</v>
      </c>
      <c r="CP39">
        <f>VLOOKUP('償却資産明細書(入力)'!K26,$K$62:$R$112,5,0)</f>
        <v>0</v>
      </c>
      <c r="CQ39" t="e">
        <f>IF($CN39&lt;2007,ROUNDUP('償却資産明細書(入力)'!G26*$X$62,0),IF(AND($CN39=2007,'償却資産明細書(入力)'!F26&lt;4),ROUNDUP('償却資産明細書(入力)'!G26*$X$62,0),'償却資産明細書(入力)'!G26))</f>
        <v>#N/A</v>
      </c>
      <c r="CR39" t="e">
        <f t="shared" si="29"/>
        <v>#N/A</v>
      </c>
      <c r="CS39" t="e">
        <f t="shared" si="30"/>
        <v>#N/A</v>
      </c>
      <c r="CT39" t="e">
        <f t="shared" si="31"/>
        <v>#N/A</v>
      </c>
      <c r="CU39" t="e">
        <f t="shared" si="32"/>
        <v>#N/A</v>
      </c>
      <c r="CV39" t="e">
        <f t="shared" si="33"/>
        <v>#N/A</v>
      </c>
      <c r="CW39" s="693">
        <f>ROUNDUP('償却資産明細書(入力)'!G26*95%,0)</f>
        <v>0</v>
      </c>
      <c r="CX39" s="616">
        <f>'償却資産明細書(入力)'!G26-新償却資産計算!CW39</f>
        <v>0</v>
      </c>
      <c r="CY39" t="e">
        <f t="shared" si="34"/>
        <v>#N/A</v>
      </c>
      <c r="CZ39" t="e">
        <f t="shared" si="15"/>
        <v>#N/A</v>
      </c>
      <c r="DA39">
        <f t="shared" si="35"/>
        <v>-1</v>
      </c>
      <c r="DB39" t="e">
        <f t="shared" si="36"/>
        <v>#N/A</v>
      </c>
      <c r="DC39" t="e">
        <f>IF($CN39&lt;$BG$62,12,IF($CN39=$BG$62,VLOOKUP('償却資産明細書(入力)'!F26,$AB$62:$AE$74,3,0),"-"))</f>
        <v>#N/A</v>
      </c>
      <c r="DD39" s="648" t="s">
        <v>460</v>
      </c>
      <c r="DE39">
        <v>12</v>
      </c>
      <c r="DF39" s="694" t="e">
        <f t="shared" si="16"/>
        <v>#N/A</v>
      </c>
      <c r="DG39" t="e">
        <f t="shared" si="37"/>
        <v>#N/A</v>
      </c>
      <c r="DH39" t="e">
        <f t="shared" si="17"/>
        <v>#N/A</v>
      </c>
      <c r="DI39" t="e">
        <f>IF($CY39&gt;4,1,IF($CY39&gt;0,'償却資産明細書(入力)'!G26-($CW39+$CZ39),IF(CT39&lt;0,"取得前",IF($CW39&gt;$CT39,'償却資産明細書(入力)'!G26-$CT39,'償却資産明細書(入力)'!G26-$CW39))))</f>
        <v>#N/A</v>
      </c>
      <c r="DJ39" t="e">
        <f t="shared" si="38"/>
        <v>#N/A</v>
      </c>
      <c r="DK39" t="e">
        <f t="shared" si="39"/>
        <v>#N/A</v>
      </c>
      <c r="DL39" t="e">
        <f t="shared" si="40"/>
        <v>#N/A</v>
      </c>
      <c r="DM39" t="e">
        <f t="shared" si="41"/>
        <v>#N/A</v>
      </c>
      <c r="DP39">
        <f>VLOOKUP('償却資産明細書(入力)'!J26,$K$62:$R$112,7,0)</f>
        <v>0</v>
      </c>
      <c r="DQ39">
        <f>VLOOKUP('償却資産明細書(入力)'!K26,$K$62:$R$112,7,0)</f>
        <v>0</v>
      </c>
      <c r="DR39" s="616">
        <f>'償却資産明細書(入力)'!G26</f>
        <v>0</v>
      </c>
      <c r="DS39" t="e">
        <f t="shared" si="42"/>
        <v>#N/A</v>
      </c>
      <c r="DT39" t="e">
        <f t="shared" si="43"/>
        <v>#N/A</v>
      </c>
      <c r="DU39" t="e">
        <f t="shared" si="44"/>
        <v>#N/A</v>
      </c>
      <c r="DV39" t="e">
        <f t="shared" si="45"/>
        <v>#N/A</v>
      </c>
      <c r="DW39" t="s">
        <v>462</v>
      </c>
      <c r="DX39" t="e">
        <f>IF($CN39&lt;$BG$62,12,IF($CN39=$BG$62,VLOOKUP('償却資産明細書(入力)'!F26,$AB$62:$AE$74,3,0),"-"))</f>
        <v>#N/A</v>
      </c>
      <c r="DY39" s="648" t="s">
        <v>460</v>
      </c>
      <c r="DZ39">
        <v>12</v>
      </c>
      <c r="EA39" t="e">
        <f t="shared" si="46"/>
        <v>#N/A</v>
      </c>
      <c r="EB39" t="e">
        <f t="shared" si="47"/>
        <v>#N/A</v>
      </c>
      <c r="EC39" t="e">
        <f t="shared" si="18"/>
        <v>#N/A</v>
      </c>
      <c r="ED39" t="e">
        <f t="shared" si="48"/>
        <v>#N/A</v>
      </c>
      <c r="EE39" t="e">
        <f t="shared" si="49"/>
        <v>#N/A</v>
      </c>
      <c r="EF39" t="e">
        <f t="shared" si="50"/>
        <v>#N/A</v>
      </c>
      <c r="EG39">
        <f t="shared" si="51"/>
        <v>0</v>
      </c>
      <c r="EH39">
        <f t="shared" si="52"/>
        <v>0</v>
      </c>
      <c r="EI39" t="e">
        <f t="shared" si="53"/>
        <v>#N/A</v>
      </c>
      <c r="EQ39" t="e">
        <f>IF(FC39&gt;=4,"－",'償却資産明細書(入力)'!G26)</f>
        <v>#N/A</v>
      </c>
      <c r="ER39" s="649" t="s">
        <v>464</v>
      </c>
      <c r="ES39" s="2209" t="s">
        <v>467</v>
      </c>
      <c r="ET39" s="2210"/>
      <c r="EU39" s="2211"/>
      <c r="EV39">
        <f>ROUNDUP('償却資産明細書(入力)'!G26/3,0)</f>
        <v>0</v>
      </c>
      <c r="EW39" s="650" t="s">
        <v>464</v>
      </c>
      <c r="EX39" s="651" t="s">
        <v>460</v>
      </c>
      <c r="EY39" s="652">
        <v>12</v>
      </c>
      <c r="EZ39" t="e">
        <f t="shared" si="54"/>
        <v>#N/A</v>
      </c>
      <c r="FA39" t="e">
        <f>IF(FC39&lt;4,EZ39+'償却資産明細書(入力)'!R26,"－")</f>
        <v>#N/A</v>
      </c>
      <c r="FB39" t="e">
        <f>IF(FC39&lt;4,IF('償却資産明細書(入力)'!U26="",新償却資産計算!FA39,FA39*'償却資産明細書(入力)'!U26),"－")</f>
        <v>#N/A</v>
      </c>
      <c r="FC39" t="e">
        <f t="shared" si="55"/>
        <v>#N/A</v>
      </c>
      <c r="FD39" t="e">
        <f t="shared" si="56"/>
        <v>#N/A</v>
      </c>
      <c r="FE39" t="e">
        <f t="shared" si="57"/>
        <v>#N/A</v>
      </c>
      <c r="FH39" t="e">
        <f t="shared" si="58"/>
        <v>#N/A</v>
      </c>
      <c r="FI39" t="str">
        <f>IF('償却資産明細書(入力)'!AA26="一括償却資産","一括償却","減価償却")</f>
        <v>減価償却</v>
      </c>
      <c r="FJ39" t="str">
        <f t="shared" si="59"/>
        <v>新償却率</v>
      </c>
    </row>
    <row r="40" spans="2:166" ht="14.25" x14ac:dyDescent="0.15">
      <c r="B40" s="641">
        <v>22</v>
      </c>
      <c r="C40" s="2365">
        <f t="shared" si="60"/>
        <v>0</v>
      </c>
      <c r="D40" s="2366"/>
      <c r="E40" s="2366"/>
      <c r="F40" s="2366"/>
      <c r="G40" s="2366"/>
      <c r="H40" s="2367"/>
      <c r="I40" s="2370" t="str">
        <f t="shared" si="19"/>
        <v>0</v>
      </c>
      <c r="J40" s="2371"/>
      <c r="K40" s="2372">
        <f t="shared" si="20"/>
        <v>0</v>
      </c>
      <c r="L40" s="2373"/>
      <c r="M40" s="2399">
        <f t="shared" si="21"/>
        <v>0</v>
      </c>
      <c r="N40" s="2399"/>
      <c r="O40" s="2400">
        <f t="shared" si="22"/>
        <v>0</v>
      </c>
      <c r="P40" s="2401"/>
      <c r="Q40" s="2386">
        <f t="shared" si="23"/>
        <v>0</v>
      </c>
      <c r="R40" s="2386"/>
      <c r="S40" s="2386"/>
      <c r="T40" s="2386"/>
      <c r="U40" s="2386"/>
      <c r="V40" s="2214" t="str">
        <f t="shared" si="0"/>
        <v>償却不可</v>
      </c>
      <c r="W40" s="2215"/>
      <c r="X40" s="2215"/>
      <c r="Y40" s="2216"/>
      <c r="Z40" s="2396" t="str">
        <f t="shared" si="1"/>
        <v>償却不可</v>
      </c>
      <c r="AA40" s="2288"/>
      <c r="AB40" s="2289" t="e">
        <f t="shared" si="2"/>
        <v>#N/A</v>
      </c>
      <c r="AC40" s="2290"/>
      <c r="AD40" s="2304" t="e">
        <f t="shared" si="24"/>
        <v>#N/A</v>
      </c>
      <c r="AE40" s="2305" t="e">
        <f t="shared" si="61"/>
        <v>#N/A</v>
      </c>
      <c r="AF40" s="2306" t="e">
        <f t="shared" si="61"/>
        <v>#N/A</v>
      </c>
      <c r="AG40" s="2299" t="str">
        <f t="shared" si="4"/>
        <v>-</v>
      </c>
      <c r="AH40" s="2300"/>
      <c r="AI40" s="672" t="s">
        <v>468</v>
      </c>
      <c r="AJ40" s="2287" t="str">
        <f t="shared" si="5"/>
        <v>-</v>
      </c>
      <c r="AK40" s="2288"/>
      <c r="AL40" s="2214" t="str">
        <f t="shared" si="6"/>
        <v>償却不可</v>
      </c>
      <c r="AM40" s="2215"/>
      <c r="AN40" s="2215"/>
      <c r="AO40" s="2216"/>
      <c r="AP40" s="2296"/>
      <c r="AQ40" s="2297"/>
      <c r="AR40" s="2298"/>
      <c r="AS40" s="2214" t="str">
        <f t="shared" si="7"/>
        <v>償却不可</v>
      </c>
      <c r="AT40" s="2215"/>
      <c r="AU40" s="2215"/>
      <c r="AV40" s="2216"/>
      <c r="AW40" s="2220">
        <f t="shared" si="25"/>
        <v>1</v>
      </c>
      <c r="AX40" s="2221"/>
      <c r="AY40" s="2221"/>
      <c r="AZ40" s="2221"/>
      <c r="BA40" s="2221"/>
      <c r="BB40" s="2221"/>
      <c r="BC40" s="2221"/>
      <c r="BD40" s="2221"/>
      <c r="BE40" s="2222"/>
      <c r="BF40" s="2214" t="str">
        <f t="shared" si="8"/>
        <v>償却不可</v>
      </c>
      <c r="BG40" s="2215"/>
      <c r="BH40" s="2215"/>
      <c r="BI40" s="2215"/>
      <c r="BJ40" s="2216"/>
      <c r="BK40" s="2214" t="str">
        <f t="shared" si="9"/>
        <v>償却不可</v>
      </c>
      <c r="BL40" s="2215"/>
      <c r="BM40" s="2215"/>
      <c r="BN40" s="2216"/>
      <c r="BO40" s="2217" t="str">
        <f t="shared" si="10"/>
        <v>償却不可</v>
      </c>
      <c r="BP40" s="2218"/>
      <c r="BQ40" s="2219"/>
      <c r="BR40" s="687" t="str">
        <f t="shared" si="26"/>
        <v/>
      </c>
      <c r="BS40" s="616" t="str">
        <f>IF('償却資産明細書(入力)'!Y27="","",'償却資産明細書(入力)'!Y27)</f>
        <v/>
      </c>
      <c r="BT40" s="616" t="str">
        <f t="shared" si="27"/>
        <v/>
      </c>
      <c r="BU40" t="e">
        <f t="shared" si="28"/>
        <v>#VALUE!</v>
      </c>
      <c r="BV40" t="str">
        <f t="shared" si="11"/>
        <v>償却不可</v>
      </c>
      <c r="BW40" t="str">
        <f t="shared" si="12"/>
        <v>償却不可</v>
      </c>
      <c r="BX40" t="str">
        <f t="shared" si="13"/>
        <v>償却不可</v>
      </c>
      <c r="BY40" t="str">
        <f t="shared" si="14"/>
        <v>償却不可</v>
      </c>
      <c r="BZ40" s="676">
        <f>'償却資産明細書(入力)'!J27</f>
        <v>0</v>
      </c>
      <c r="CA40" s="676">
        <f>'償却資産明細書(入力)'!K27</f>
        <v>0</v>
      </c>
      <c r="CB40" s="679" t="str">
        <f>IF('償却資産明細書(入力)'!AA27="一括償却資産","一括償却資産","減価償却")</f>
        <v>減価償却</v>
      </c>
      <c r="CC40" s="680">
        <f>'償却資産明細書(入力)'!B27</f>
        <v>0</v>
      </c>
      <c r="CD40" s="677"/>
      <c r="CE40" s="677">
        <f>'償却資産明細書(入力)'!C27</f>
        <v>0</v>
      </c>
      <c r="CF40" s="677"/>
      <c r="CG40" s="677">
        <f>'償却資産明細書(入力)'!D27</f>
        <v>0</v>
      </c>
      <c r="CH40" s="677">
        <f>'償却資産明細書(入力)'!E27</f>
        <v>0</v>
      </c>
      <c r="CI40" s="677">
        <f>'償却資産明細書(入力)'!F27</f>
        <v>0</v>
      </c>
      <c r="CJ40" s="679">
        <f>'償却資産明細書(入力)'!G27</f>
        <v>0</v>
      </c>
      <c r="CK40" s="678">
        <f>IF('償却資産明細書(入力)'!U27="",100,'償却資産明細書(入力)'!U27*100)</f>
        <v>100</v>
      </c>
      <c r="CN40" t="e">
        <f>IF('償却資産明細書(入力)'!D27="昭和",VLOOKUP('償却資産明細書(入力)'!E27,$AK$62:$AP$125,4,0),IF('償却資産明細書(入力)'!D27="平成",VLOOKUP('償却資産明細書(入力)'!E27,$AR$62:$AW$125,4,0),VLOOKUP('償却資産明細書(入力)'!E27,$AY$62:$BD$125,4,0)))</f>
        <v>#N/A</v>
      </c>
      <c r="CO40">
        <f>VLOOKUP('償却資産明細書(入力)'!J27,$K$62:$R$112,5,0)</f>
        <v>0</v>
      </c>
      <c r="CP40">
        <f>VLOOKUP('償却資産明細書(入力)'!K27,$K$62:$R$112,5,0)</f>
        <v>0</v>
      </c>
      <c r="CQ40" t="e">
        <f>IF($CN40&lt;2007,ROUNDUP('償却資産明細書(入力)'!G27*$X$62,0),IF(AND($CN40=2007,'償却資産明細書(入力)'!F27&lt;4),ROUNDUP('償却資産明細書(入力)'!G27*$X$62,0),'償却資産明細書(入力)'!G27))</f>
        <v>#N/A</v>
      </c>
      <c r="CR40" t="e">
        <f t="shared" si="29"/>
        <v>#N/A</v>
      </c>
      <c r="CS40" t="e">
        <f t="shared" si="30"/>
        <v>#N/A</v>
      </c>
      <c r="CT40" t="e">
        <f t="shared" si="31"/>
        <v>#N/A</v>
      </c>
      <c r="CU40" t="e">
        <f t="shared" si="32"/>
        <v>#N/A</v>
      </c>
      <c r="CV40" t="e">
        <f t="shared" si="33"/>
        <v>#N/A</v>
      </c>
      <c r="CW40" s="693">
        <f>ROUNDUP('償却資産明細書(入力)'!G27*95%,0)</f>
        <v>0</v>
      </c>
      <c r="CX40" s="616">
        <f>'償却資産明細書(入力)'!G27-新償却資産計算!CW40</f>
        <v>0</v>
      </c>
      <c r="CY40" t="e">
        <f t="shared" si="34"/>
        <v>#N/A</v>
      </c>
      <c r="CZ40" t="e">
        <f t="shared" si="15"/>
        <v>#N/A</v>
      </c>
      <c r="DA40">
        <f t="shared" si="35"/>
        <v>-1</v>
      </c>
      <c r="DB40" t="e">
        <f t="shared" si="36"/>
        <v>#N/A</v>
      </c>
      <c r="DC40" t="e">
        <f>IF($CN40&lt;$BG$62,12,IF($CN40=$BG$62,VLOOKUP('償却資産明細書(入力)'!F27,$AB$62:$AE$74,3,0),"-"))</f>
        <v>#N/A</v>
      </c>
      <c r="DD40" s="648" t="s">
        <v>460</v>
      </c>
      <c r="DE40">
        <v>12</v>
      </c>
      <c r="DF40" s="694" t="e">
        <f t="shared" si="16"/>
        <v>#N/A</v>
      </c>
      <c r="DG40" t="e">
        <f t="shared" si="37"/>
        <v>#N/A</v>
      </c>
      <c r="DH40" t="e">
        <f t="shared" si="17"/>
        <v>#N/A</v>
      </c>
      <c r="DI40" t="e">
        <f>IF($CY40&gt;4,1,IF($CY40&gt;0,'償却資産明細書(入力)'!G27-($CW40+$CZ40),IF(CT40&lt;0,"取得前",IF($CW40&gt;$CT40,'償却資産明細書(入力)'!G27-$CT40,'償却資産明細書(入力)'!G27-$CW40))))</f>
        <v>#N/A</v>
      </c>
      <c r="DJ40" t="e">
        <f t="shared" si="38"/>
        <v>#N/A</v>
      </c>
      <c r="DK40" t="e">
        <f t="shared" si="39"/>
        <v>#N/A</v>
      </c>
      <c r="DL40" t="e">
        <f t="shared" si="40"/>
        <v>#N/A</v>
      </c>
      <c r="DM40" t="e">
        <f t="shared" si="41"/>
        <v>#N/A</v>
      </c>
      <c r="DP40">
        <f>VLOOKUP('償却資産明細書(入力)'!J27,$K$62:$R$112,7,0)</f>
        <v>0</v>
      </c>
      <c r="DQ40">
        <f>VLOOKUP('償却資産明細書(入力)'!K27,$K$62:$R$112,7,0)</f>
        <v>0</v>
      </c>
      <c r="DR40" s="616">
        <f>'償却資産明細書(入力)'!G27</f>
        <v>0</v>
      </c>
      <c r="DS40" t="e">
        <f t="shared" si="42"/>
        <v>#N/A</v>
      </c>
      <c r="DT40" t="e">
        <f t="shared" si="43"/>
        <v>#N/A</v>
      </c>
      <c r="DU40" t="e">
        <f t="shared" si="44"/>
        <v>#N/A</v>
      </c>
      <c r="DV40" t="e">
        <f t="shared" si="45"/>
        <v>#N/A</v>
      </c>
      <c r="DW40" t="s">
        <v>462</v>
      </c>
      <c r="DX40" t="e">
        <f>IF($CN40&lt;$BG$62,12,IF($CN40=$BG$62,VLOOKUP('償却資産明細書(入力)'!F27,$AB$62:$AE$74,3,0),"-"))</f>
        <v>#N/A</v>
      </c>
      <c r="DY40" s="648" t="s">
        <v>460</v>
      </c>
      <c r="DZ40">
        <v>12</v>
      </c>
      <c r="EA40" t="e">
        <f t="shared" si="46"/>
        <v>#N/A</v>
      </c>
      <c r="EB40" t="e">
        <f t="shared" si="47"/>
        <v>#N/A</v>
      </c>
      <c r="EC40" t="e">
        <f t="shared" si="18"/>
        <v>#N/A</v>
      </c>
      <c r="ED40" t="e">
        <f t="shared" si="48"/>
        <v>#N/A</v>
      </c>
      <c r="EE40" t="e">
        <f t="shared" si="49"/>
        <v>#N/A</v>
      </c>
      <c r="EF40" t="e">
        <f t="shared" si="50"/>
        <v>#N/A</v>
      </c>
      <c r="EG40">
        <f t="shared" si="51"/>
        <v>0</v>
      </c>
      <c r="EH40">
        <f t="shared" si="52"/>
        <v>0</v>
      </c>
      <c r="EI40" t="e">
        <f t="shared" si="53"/>
        <v>#N/A</v>
      </c>
      <c r="EQ40" t="e">
        <f>IF(FC40&gt;=4,"－",'償却資産明細書(入力)'!G27)</f>
        <v>#N/A</v>
      </c>
      <c r="ER40" s="649" t="s">
        <v>464</v>
      </c>
      <c r="ES40" s="2209" t="s">
        <v>467</v>
      </c>
      <c r="ET40" s="2210"/>
      <c r="EU40" s="2211"/>
      <c r="EV40">
        <f>ROUNDUP('償却資産明細書(入力)'!G27/3,0)</f>
        <v>0</v>
      </c>
      <c r="EW40" s="650" t="s">
        <v>464</v>
      </c>
      <c r="EX40" s="651" t="s">
        <v>460</v>
      </c>
      <c r="EY40" s="652">
        <v>12</v>
      </c>
      <c r="EZ40" t="e">
        <f t="shared" si="54"/>
        <v>#N/A</v>
      </c>
      <c r="FA40" t="e">
        <f>IF(FC40&lt;4,EZ40+'償却資産明細書(入力)'!R27,"－")</f>
        <v>#N/A</v>
      </c>
      <c r="FB40" t="e">
        <f>IF(FC40&lt;4,IF('償却資産明細書(入力)'!U27="",新償却資産計算!FA40,FA40*'償却資産明細書(入力)'!U27),"－")</f>
        <v>#N/A</v>
      </c>
      <c r="FC40" t="e">
        <f t="shared" si="55"/>
        <v>#N/A</v>
      </c>
      <c r="FD40" t="e">
        <f t="shared" si="56"/>
        <v>#N/A</v>
      </c>
      <c r="FE40" t="e">
        <f t="shared" si="57"/>
        <v>#N/A</v>
      </c>
      <c r="FH40" t="e">
        <f t="shared" si="58"/>
        <v>#N/A</v>
      </c>
      <c r="FI40" t="str">
        <f>IF('償却資産明細書(入力)'!AA27="一括償却資産","一括償却","減価償却")</f>
        <v>減価償却</v>
      </c>
      <c r="FJ40" t="str">
        <f t="shared" si="59"/>
        <v>新償却率</v>
      </c>
    </row>
    <row r="41" spans="2:166" ht="14.25" x14ac:dyDescent="0.15">
      <c r="B41" s="641">
        <v>23</v>
      </c>
      <c r="C41" s="2410">
        <f t="shared" si="60"/>
        <v>0</v>
      </c>
      <c r="D41" s="2411"/>
      <c r="E41" s="2411"/>
      <c r="F41" s="2411"/>
      <c r="G41" s="2411"/>
      <c r="H41" s="2412"/>
      <c r="I41" s="2413" t="str">
        <f t="shared" si="19"/>
        <v>0</v>
      </c>
      <c r="J41" s="2414"/>
      <c r="K41" s="2405">
        <f t="shared" si="20"/>
        <v>0</v>
      </c>
      <c r="L41" s="2406"/>
      <c r="M41" s="2407">
        <f t="shared" si="21"/>
        <v>0</v>
      </c>
      <c r="N41" s="2407"/>
      <c r="O41" s="2408">
        <f t="shared" si="22"/>
        <v>0</v>
      </c>
      <c r="P41" s="2409"/>
      <c r="Q41" s="2422">
        <f t="shared" si="23"/>
        <v>0</v>
      </c>
      <c r="R41" s="2422"/>
      <c r="S41" s="2422"/>
      <c r="T41" s="2422"/>
      <c r="U41" s="2422"/>
      <c r="V41" s="2214" t="str">
        <f t="shared" si="0"/>
        <v>償却不可</v>
      </c>
      <c r="W41" s="2215"/>
      <c r="X41" s="2215"/>
      <c r="Y41" s="2216"/>
      <c r="Z41" s="2415" t="str">
        <f t="shared" si="1"/>
        <v>償却不可</v>
      </c>
      <c r="AA41" s="2416"/>
      <c r="AB41" s="2289" t="e">
        <f t="shared" si="2"/>
        <v>#N/A</v>
      </c>
      <c r="AC41" s="2290"/>
      <c r="AD41" s="2419" t="e">
        <f t="shared" si="24"/>
        <v>#N/A</v>
      </c>
      <c r="AE41" s="2420" t="e">
        <f t="shared" si="61"/>
        <v>#N/A</v>
      </c>
      <c r="AF41" s="2421" t="e">
        <f t="shared" si="61"/>
        <v>#N/A</v>
      </c>
      <c r="AG41" s="2417" t="str">
        <f t="shared" si="4"/>
        <v>-</v>
      </c>
      <c r="AH41" s="2418"/>
      <c r="AI41" s="659" t="s">
        <v>468</v>
      </c>
      <c r="AJ41" s="2429" t="str">
        <f t="shared" si="5"/>
        <v>-</v>
      </c>
      <c r="AK41" s="2416"/>
      <c r="AL41" s="2292" t="str">
        <f t="shared" si="6"/>
        <v>償却不可</v>
      </c>
      <c r="AM41" s="2293"/>
      <c r="AN41" s="2293"/>
      <c r="AO41" s="2294"/>
      <c r="AP41" s="2402"/>
      <c r="AQ41" s="2403"/>
      <c r="AR41" s="2404"/>
      <c r="AS41" s="2292" t="str">
        <f t="shared" si="7"/>
        <v>償却不可</v>
      </c>
      <c r="AT41" s="2293"/>
      <c r="AU41" s="2293"/>
      <c r="AV41" s="2294"/>
      <c r="AW41" s="2426">
        <f t="shared" si="25"/>
        <v>1</v>
      </c>
      <c r="AX41" s="2427"/>
      <c r="AY41" s="2427"/>
      <c r="AZ41" s="2427"/>
      <c r="BA41" s="2427"/>
      <c r="BB41" s="2427"/>
      <c r="BC41" s="2427"/>
      <c r="BD41" s="2427"/>
      <c r="BE41" s="2428"/>
      <c r="BF41" s="2292" t="str">
        <f t="shared" si="8"/>
        <v>償却不可</v>
      </c>
      <c r="BG41" s="2293"/>
      <c r="BH41" s="2293"/>
      <c r="BI41" s="2293"/>
      <c r="BJ41" s="2294"/>
      <c r="BK41" s="2292" t="str">
        <f t="shared" si="9"/>
        <v>償却不可</v>
      </c>
      <c r="BL41" s="2293"/>
      <c r="BM41" s="2293"/>
      <c r="BN41" s="2294"/>
      <c r="BO41" s="2423" t="str">
        <f t="shared" si="10"/>
        <v>償却不可</v>
      </c>
      <c r="BP41" s="2424"/>
      <c r="BQ41" s="2425"/>
      <c r="BR41" s="687" t="str">
        <f t="shared" si="26"/>
        <v/>
      </c>
      <c r="BS41" s="616" t="str">
        <f>IF('償却資産明細書(入力)'!Y28="","",'償却資産明細書(入力)'!Y28)</f>
        <v/>
      </c>
      <c r="BT41" s="616" t="str">
        <f t="shared" si="27"/>
        <v/>
      </c>
      <c r="BU41" t="e">
        <f t="shared" si="28"/>
        <v>#VALUE!</v>
      </c>
      <c r="BV41" t="str">
        <f t="shared" si="11"/>
        <v>償却不可</v>
      </c>
      <c r="BW41" t="str">
        <f t="shared" si="12"/>
        <v>償却不可</v>
      </c>
      <c r="BX41" t="str">
        <f t="shared" si="13"/>
        <v>償却不可</v>
      </c>
      <c r="BY41" t="str">
        <f t="shared" si="14"/>
        <v>償却不可</v>
      </c>
      <c r="BZ41" s="676">
        <f>'償却資産明細書(入力)'!J28</f>
        <v>0</v>
      </c>
      <c r="CA41" s="676">
        <f>'償却資産明細書(入力)'!K28</f>
        <v>0</v>
      </c>
      <c r="CB41" s="679" t="str">
        <f>IF('償却資産明細書(入力)'!AA28="一括償却資産","一括償却資産","減価償却")</f>
        <v>減価償却</v>
      </c>
      <c r="CC41" s="680">
        <f>'償却資産明細書(入力)'!B28</f>
        <v>0</v>
      </c>
      <c r="CD41" s="677"/>
      <c r="CE41" s="677">
        <f>'償却資産明細書(入力)'!C28</f>
        <v>0</v>
      </c>
      <c r="CF41" s="677"/>
      <c r="CG41" s="677">
        <f>'償却資産明細書(入力)'!D28</f>
        <v>0</v>
      </c>
      <c r="CH41" s="677">
        <f>'償却資産明細書(入力)'!E28</f>
        <v>0</v>
      </c>
      <c r="CI41" s="677">
        <f>'償却資産明細書(入力)'!F28</f>
        <v>0</v>
      </c>
      <c r="CJ41" s="679">
        <f>'償却資産明細書(入力)'!G28</f>
        <v>0</v>
      </c>
      <c r="CK41" s="678">
        <f>IF('償却資産明細書(入力)'!U28="",100,'償却資産明細書(入力)'!U28*100)</f>
        <v>100</v>
      </c>
      <c r="CN41" t="e">
        <f>IF('償却資産明細書(入力)'!D28="昭和",VLOOKUP('償却資産明細書(入力)'!E28,$AK$62:$AP$125,4,0),IF('償却資産明細書(入力)'!D28="平成",VLOOKUP('償却資産明細書(入力)'!E28,$AR$62:$AW$125,4,0),VLOOKUP('償却資産明細書(入力)'!E28,$AY$62:$BD$125,4,0)))</f>
        <v>#N/A</v>
      </c>
      <c r="CO41">
        <f>VLOOKUP('償却資産明細書(入力)'!J28,$K$62:$R$112,5,0)</f>
        <v>0</v>
      </c>
      <c r="CP41">
        <f>VLOOKUP('償却資産明細書(入力)'!K28,$K$62:$R$112,5,0)</f>
        <v>0</v>
      </c>
      <c r="CQ41" t="e">
        <f>IF($CN41&lt;2007,ROUNDUP('償却資産明細書(入力)'!G28*$X$62,0),IF(AND($CN41=2007,'償却資産明細書(入力)'!F28&lt;4),ROUNDUP('償却資産明細書(入力)'!G28*$X$62,0),'償却資産明細書(入力)'!G28))</f>
        <v>#N/A</v>
      </c>
      <c r="CR41" t="e">
        <f t="shared" si="29"/>
        <v>#N/A</v>
      </c>
      <c r="CS41" t="e">
        <f t="shared" si="30"/>
        <v>#N/A</v>
      </c>
      <c r="CT41" t="e">
        <f t="shared" si="31"/>
        <v>#N/A</v>
      </c>
      <c r="CU41" t="e">
        <f t="shared" si="32"/>
        <v>#N/A</v>
      </c>
      <c r="CV41" t="e">
        <f t="shared" si="33"/>
        <v>#N/A</v>
      </c>
      <c r="CW41" s="693">
        <f>ROUNDUP('償却資産明細書(入力)'!G28*95%,0)</f>
        <v>0</v>
      </c>
      <c r="CX41" s="616">
        <f>'償却資産明細書(入力)'!G28-新償却資産計算!CW41</f>
        <v>0</v>
      </c>
      <c r="CY41" t="e">
        <f t="shared" si="34"/>
        <v>#N/A</v>
      </c>
      <c r="CZ41" t="e">
        <f t="shared" si="15"/>
        <v>#N/A</v>
      </c>
      <c r="DA41">
        <f t="shared" si="35"/>
        <v>-1</v>
      </c>
      <c r="DB41" t="e">
        <f t="shared" si="36"/>
        <v>#N/A</v>
      </c>
      <c r="DC41" t="e">
        <f>IF($CN41&lt;$BG$62,12,IF($CN41=$BG$62,VLOOKUP('償却資産明細書(入力)'!F28,$AB$62:$AE$74,3,0),"-"))</f>
        <v>#N/A</v>
      </c>
      <c r="DD41" s="648" t="s">
        <v>460</v>
      </c>
      <c r="DE41">
        <v>12</v>
      </c>
      <c r="DF41" s="694" t="e">
        <f t="shared" si="16"/>
        <v>#N/A</v>
      </c>
      <c r="DG41" t="e">
        <f t="shared" si="37"/>
        <v>#N/A</v>
      </c>
      <c r="DH41" t="e">
        <f t="shared" si="17"/>
        <v>#N/A</v>
      </c>
      <c r="DI41" t="e">
        <f>IF($CY41&gt;4,1,IF($CY41&gt;0,'償却資産明細書(入力)'!G28-($CW41+$CZ41),IF(CT41&lt;0,"取得前",IF($CW41&gt;$CT41,'償却資産明細書(入力)'!G28-$CT41,'償却資産明細書(入力)'!G28-$CW41))))</f>
        <v>#N/A</v>
      </c>
      <c r="DJ41" t="e">
        <f t="shared" si="38"/>
        <v>#N/A</v>
      </c>
      <c r="DK41" t="e">
        <f t="shared" si="39"/>
        <v>#N/A</v>
      </c>
      <c r="DL41" t="e">
        <f t="shared" si="40"/>
        <v>#N/A</v>
      </c>
      <c r="DM41" t="e">
        <f t="shared" si="41"/>
        <v>#N/A</v>
      </c>
      <c r="DP41">
        <f>VLOOKUP('償却資産明細書(入力)'!J28,$K$62:$R$112,7,0)</f>
        <v>0</v>
      </c>
      <c r="DQ41">
        <f>VLOOKUP('償却資産明細書(入力)'!K28,$K$62:$R$112,7,0)</f>
        <v>0</v>
      </c>
      <c r="DR41" s="616">
        <f>'償却資産明細書(入力)'!G28</f>
        <v>0</v>
      </c>
      <c r="DS41" t="e">
        <f t="shared" si="42"/>
        <v>#N/A</v>
      </c>
      <c r="DT41" t="e">
        <f t="shared" si="43"/>
        <v>#N/A</v>
      </c>
      <c r="DU41" t="e">
        <f t="shared" si="44"/>
        <v>#N/A</v>
      </c>
      <c r="DV41" t="e">
        <f t="shared" si="45"/>
        <v>#N/A</v>
      </c>
      <c r="DW41" t="s">
        <v>462</v>
      </c>
      <c r="DX41" t="e">
        <f>IF($CN41&lt;$BG$62,12,IF($CN41=$BG$62,VLOOKUP('償却資産明細書(入力)'!F28,$AB$62:$AE$74,3,0),"-"))</f>
        <v>#N/A</v>
      </c>
      <c r="DY41" s="648" t="s">
        <v>460</v>
      </c>
      <c r="DZ41">
        <v>12</v>
      </c>
      <c r="EA41" t="e">
        <f t="shared" si="46"/>
        <v>#N/A</v>
      </c>
      <c r="EB41" t="e">
        <f t="shared" si="47"/>
        <v>#N/A</v>
      </c>
      <c r="EC41" t="e">
        <f t="shared" si="18"/>
        <v>#N/A</v>
      </c>
      <c r="ED41" t="e">
        <f t="shared" si="48"/>
        <v>#N/A</v>
      </c>
      <c r="EE41" t="e">
        <f t="shared" si="49"/>
        <v>#N/A</v>
      </c>
      <c r="EF41" t="e">
        <f t="shared" si="50"/>
        <v>#N/A</v>
      </c>
      <c r="EG41">
        <f t="shared" si="51"/>
        <v>0</v>
      </c>
      <c r="EH41">
        <f t="shared" si="52"/>
        <v>0</v>
      </c>
      <c r="EI41" t="e">
        <f t="shared" si="53"/>
        <v>#N/A</v>
      </c>
      <c r="EQ41" t="e">
        <f>IF(FC41&gt;=4,"－",'償却資産明細書(入力)'!G28)</f>
        <v>#N/A</v>
      </c>
      <c r="ER41" s="653" t="s">
        <v>464</v>
      </c>
      <c r="ES41" s="2301" t="s">
        <v>467</v>
      </c>
      <c r="ET41" s="2302"/>
      <c r="EU41" s="2303"/>
      <c r="EV41">
        <f>ROUNDUP('償却資産明細書(入力)'!G28/3,0)</f>
        <v>0</v>
      </c>
      <c r="EW41" s="650" t="s">
        <v>464</v>
      </c>
      <c r="EX41" s="651" t="s">
        <v>460</v>
      </c>
      <c r="EY41" s="652">
        <v>12</v>
      </c>
      <c r="EZ41" t="e">
        <f t="shared" si="54"/>
        <v>#N/A</v>
      </c>
      <c r="FA41" t="e">
        <f>IF(FC41&lt;4,EZ41+'償却資産明細書(入力)'!R28,"－")</f>
        <v>#N/A</v>
      </c>
      <c r="FB41" t="e">
        <f>IF(FC41&lt;4,IF('償却資産明細書(入力)'!U28="",新償却資産計算!FA41,FA41*'償却資産明細書(入力)'!U28),"－")</f>
        <v>#N/A</v>
      </c>
      <c r="FC41" t="e">
        <f t="shared" si="55"/>
        <v>#N/A</v>
      </c>
      <c r="FD41" t="e">
        <f t="shared" si="56"/>
        <v>#N/A</v>
      </c>
      <c r="FE41" t="e">
        <f t="shared" si="57"/>
        <v>#N/A</v>
      </c>
      <c r="FH41" t="e">
        <f t="shared" si="58"/>
        <v>#N/A</v>
      </c>
      <c r="FI41" t="str">
        <f>IF('償却資産明細書(入力)'!AA28="一括償却資産","一括償却","減価償却")</f>
        <v>減価償却</v>
      </c>
      <c r="FJ41" t="str">
        <f t="shared" si="59"/>
        <v>新償却率</v>
      </c>
    </row>
    <row r="42" spans="2:166" ht="14.25" x14ac:dyDescent="0.15">
      <c r="B42" s="641">
        <v>24</v>
      </c>
      <c r="C42" s="2365" t="str">
        <f t="shared" si="60"/>
        <v/>
      </c>
      <c r="D42" s="2366"/>
      <c r="E42" s="2366"/>
      <c r="F42" s="2366"/>
      <c r="G42" s="2366"/>
      <c r="H42" s="2367"/>
      <c r="I42" s="2370" t="str">
        <f t="shared" si="19"/>
        <v/>
      </c>
      <c r="J42" s="2371"/>
      <c r="K42" s="2372" t="str">
        <f t="shared" si="20"/>
        <v/>
      </c>
      <c r="L42" s="2373"/>
      <c r="M42" s="2399" t="str">
        <f t="shared" si="21"/>
        <v/>
      </c>
      <c r="N42" s="2399"/>
      <c r="O42" s="2400" t="str">
        <f t="shared" si="22"/>
        <v/>
      </c>
      <c r="P42" s="2401"/>
      <c r="Q42" s="2386" t="str">
        <f t="shared" si="23"/>
        <v/>
      </c>
      <c r="R42" s="2386"/>
      <c r="S42" s="2386"/>
      <c r="T42" s="2386"/>
      <c r="U42" s="2386"/>
      <c r="V42" s="2214" t="str">
        <f t="shared" si="0"/>
        <v/>
      </c>
      <c r="W42" s="2215"/>
      <c r="X42" s="2215"/>
      <c r="Y42" s="2216"/>
      <c r="Z42" s="2396" t="str">
        <f t="shared" si="1"/>
        <v/>
      </c>
      <c r="AA42" s="2288"/>
      <c r="AB42" s="2289" t="str">
        <f t="shared" si="2"/>
        <v/>
      </c>
      <c r="AC42" s="2290"/>
      <c r="AD42" s="2304" t="str">
        <f t="shared" si="24"/>
        <v/>
      </c>
      <c r="AE42" s="2305">
        <f t="shared" si="61"/>
        <v>0</v>
      </c>
      <c r="AF42" s="2306">
        <f t="shared" si="61"/>
        <v>0</v>
      </c>
      <c r="AG42" s="2299" t="str">
        <f t="shared" si="4"/>
        <v/>
      </c>
      <c r="AH42" s="2300"/>
      <c r="AI42" s="672" t="s">
        <v>468</v>
      </c>
      <c r="AJ42" s="2287" t="str">
        <f t="shared" si="5"/>
        <v/>
      </c>
      <c r="AK42" s="2288"/>
      <c r="AL42" s="2214" t="str">
        <f t="shared" si="6"/>
        <v/>
      </c>
      <c r="AM42" s="2215"/>
      <c r="AN42" s="2215"/>
      <c r="AO42" s="2216"/>
      <c r="AP42" s="2296"/>
      <c r="AQ42" s="2297"/>
      <c r="AR42" s="2298"/>
      <c r="AS42" s="2214" t="str">
        <f t="shared" si="7"/>
        <v/>
      </c>
      <c r="AT42" s="2215"/>
      <c r="AU42" s="2215"/>
      <c r="AV42" s="2216"/>
      <c r="AW42" s="2220" t="str">
        <f t="shared" si="25"/>
        <v/>
      </c>
      <c r="AX42" s="2221"/>
      <c r="AY42" s="2221"/>
      <c r="AZ42" s="2221"/>
      <c r="BA42" s="2221"/>
      <c r="BB42" s="2221"/>
      <c r="BC42" s="2221"/>
      <c r="BD42" s="2221"/>
      <c r="BE42" s="2222"/>
      <c r="BF42" s="2214" t="str">
        <f t="shared" si="8"/>
        <v/>
      </c>
      <c r="BG42" s="2215"/>
      <c r="BH42" s="2215"/>
      <c r="BI42" s="2215"/>
      <c r="BJ42" s="2216"/>
      <c r="BK42" s="2214" t="str">
        <f t="shared" si="9"/>
        <v/>
      </c>
      <c r="BL42" s="2215"/>
      <c r="BM42" s="2215"/>
      <c r="BN42" s="2216"/>
      <c r="BO42" s="2217" t="str">
        <f t="shared" si="10"/>
        <v/>
      </c>
      <c r="BP42" s="2218"/>
      <c r="BQ42" s="2219"/>
      <c r="BR42" s="687" t="str">
        <f t="shared" si="26"/>
        <v xml:space="preserve"> </v>
      </c>
      <c r="ER42" s="654"/>
      <c r="ES42" s="2295"/>
      <c r="ET42" s="2295"/>
      <c r="EU42" s="2295"/>
    </row>
    <row r="43" spans="2:166" ht="14.25" x14ac:dyDescent="0.15">
      <c r="B43" s="641">
        <v>25</v>
      </c>
      <c r="C43" s="2365" t="str">
        <f t="shared" si="60"/>
        <v/>
      </c>
      <c r="D43" s="2366"/>
      <c r="E43" s="2366"/>
      <c r="F43" s="2366"/>
      <c r="G43" s="2366"/>
      <c r="H43" s="2367"/>
      <c r="I43" s="2370" t="str">
        <f t="shared" si="19"/>
        <v/>
      </c>
      <c r="J43" s="2371"/>
      <c r="K43" s="2372" t="str">
        <f t="shared" si="20"/>
        <v/>
      </c>
      <c r="L43" s="2373"/>
      <c r="M43" s="2399" t="str">
        <f t="shared" si="21"/>
        <v/>
      </c>
      <c r="N43" s="2399"/>
      <c r="O43" s="2400" t="str">
        <f t="shared" si="22"/>
        <v/>
      </c>
      <c r="P43" s="2401"/>
      <c r="Q43" s="2386" t="str">
        <f t="shared" si="23"/>
        <v/>
      </c>
      <c r="R43" s="2386"/>
      <c r="S43" s="2386"/>
      <c r="T43" s="2386"/>
      <c r="U43" s="2386"/>
      <c r="V43" s="2214" t="str">
        <f t="shared" si="0"/>
        <v/>
      </c>
      <c r="W43" s="2215"/>
      <c r="X43" s="2215"/>
      <c r="Y43" s="2216"/>
      <c r="Z43" s="2396" t="str">
        <f t="shared" si="1"/>
        <v/>
      </c>
      <c r="AA43" s="2288"/>
      <c r="AB43" s="2289" t="str">
        <f t="shared" si="2"/>
        <v/>
      </c>
      <c r="AC43" s="2290"/>
      <c r="AD43" s="2304" t="str">
        <f t="shared" si="24"/>
        <v/>
      </c>
      <c r="AE43" s="2305">
        <f t="shared" si="61"/>
        <v>0</v>
      </c>
      <c r="AF43" s="2306">
        <f t="shared" si="61"/>
        <v>0</v>
      </c>
      <c r="AG43" s="2299" t="str">
        <f t="shared" si="4"/>
        <v/>
      </c>
      <c r="AH43" s="2300"/>
      <c r="AI43" s="672" t="s">
        <v>468</v>
      </c>
      <c r="AJ43" s="2287" t="str">
        <f t="shared" si="5"/>
        <v/>
      </c>
      <c r="AK43" s="2288"/>
      <c r="AL43" s="2214" t="str">
        <f t="shared" si="6"/>
        <v/>
      </c>
      <c r="AM43" s="2215"/>
      <c r="AN43" s="2215"/>
      <c r="AO43" s="2216"/>
      <c r="AP43" s="2296"/>
      <c r="AQ43" s="2297"/>
      <c r="AR43" s="2298"/>
      <c r="AS43" s="2214" t="str">
        <f t="shared" si="7"/>
        <v/>
      </c>
      <c r="AT43" s="2215"/>
      <c r="AU43" s="2215"/>
      <c r="AV43" s="2216"/>
      <c r="AW43" s="2220" t="str">
        <f t="shared" si="25"/>
        <v/>
      </c>
      <c r="AX43" s="2221"/>
      <c r="AY43" s="2221"/>
      <c r="AZ43" s="2221"/>
      <c r="BA43" s="2221"/>
      <c r="BB43" s="2221"/>
      <c r="BC43" s="2221"/>
      <c r="BD43" s="2221"/>
      <c r="BE43" s="2222"/>
      <c r="BF43" s="2214" t="str">
        <f t="shared" si="8"/>
        <v/>
      </c>
      <c r="BG43" s="2215"/>
      <c r="BH43" s="2215"/>
      <c r="BI43" s="2215"/>
      <c r="BJ43" s="2216"/>
      <c r="BK43" s="2214" t="str">
        <f t="shared" si="9"/>
        <v/>
      </c>
      <c r="BL43" s="2215"/>
      <c r="BM43" s="2215"/>
      <c r="BN43" s="2216"/>
      <c r="BO43" s="2217" t="str">
        <f t="shared" si="10"/>
        <v/>
      </c>
      <c r="BP43" s="2218"/>
      <c r="BQ43" s="2219"/>
      <c r="BR43" s="687" t="str">
        <f t="shared" si="26"/>
        <v xml:space="preserve"> </v>
      </c>
      <c r="ER43" s="654"/>
      <c r="ES43" s="2295"/>
      <c r="ET43" s="2295"/>
      <c r="EU43" s="2295"/>
    </row>
    <row r="44" spans="2:166" ht="14.25" x14ac:dyDescent="0.15">
      <c r="B44" s="641">
        <v>26</v>
      </c>
      <c r="C44" s="2365" t="str">
        <f t="shared" si="60"/>
        <v/>
      </c>
      <c r="D44" s="2366"/>
      <c r="E44" s="2366"/>
      <c r="F44" s="2366"/>
      <c r="G44" s="2366"/>
      <c r="H44" s="2367"/>
      <c r="I44" s="2370" t="str">
        <f t="shared" si="19"/>
        <v/>
      </c>
      <c r="J44" s="2371"/>
      <c r="K44" s="2372" t="str">
        <f t="shared" si="20"/>
        <v/>
      </c>
      <c r="L44" s="2373"/>
      <c r="M44" s="2399" t="str">
        <f t="shared" si="21"/>
        <v/>
      </c>
      <c r="N44" s="2399"/>
      <c r="O44" s="2400" t="str">
        <f t="shared" si="22"/>
        <v/>
      </c>
      <c r="P44" s="2401"/>
      <c r="Q44" s="2386" t="str">
        <f t="shared" si="23"/>
        <v/>
      </c>
      <c r="R44" s="2386"/>
      <c r="S44" s="2386"/>
      <c r="T44" s="2386"/>
      <c r="U44" s="2386"/>
      <c r="V44" s="2214" t="str">
        <f t="shared" si="0"/>
        <v/>
      </c>
      <c r="W44" s="2215"/>
      <c r="X44" s="2215"/>
      <c r="Y44" s="2216"/>
      <c r="Z44" s="2396" t="str">
        <f t="shared" si="1"/>
        <v/>
      </c>
      <c r="AA44" s="2288"/>
      <c r="AB44" s="2289" t="str">
        <f t="shared" si="2"/>
        <v/>
      </c>
      <c r="AC44" s="2290"/>
      <c r="AD44" s="2304" t="str">
        <f t="shared" si="24"/>
        <v/>
      </c>
      <c r="AE44" s="2305">
        <f t="shared" si="61"/>
        <v>0</v>
      </c>
      <c r="AF44" s="2306">
        <f t="shared" si="61"/>
        <v>0</v>
      </c>
      <c r="AG44" s="2299" t="str">
        <f t="shared" si="4"/>
        <v/>
      </c>
      <c r="AH44" s="2300"/>
      <c r="AI44" s="672" t="s">
        <v>468</v>
      </c>
      <c r="AJ44" s="2287" t="str">
        <f t="shared" si="5"/>
        <v/>
      </c>
      <c r="AK44" s="2288"/>
      <c r="AL44" s="2214" t="str">
        <f t="shared" si="6"/>
        <v/>
      </c>
      <c r="AM44" s="2215"/>
      <c r="AN44" s="2215"/>
      <c r="AO44" s="2216"/>
      <c r="AP44" s="2296"/>
      <c r="AQ44" s="2297"/>
      <c r="AR44" s="2298"/>
      <c r="AS44" s="2214" t="str">
        <f t="shared" si="7"/>
        <v/>
      </c>
      <c r="AT44" s="2215"/>
      <c r="AU44" s="2215"/>
      <c r="AV44" s="2216"/>
      <c r="AW44" s="2220" t="str">
        <f t="shared" si="25"/>
        <v/>
      </c>
      <c r="AX44" s="2221"/>
      <c r="AY44" s="2221"/>
      <c r="AZ44" s="2221"/>
      <c r="BA44" s="2221"/>
      <c r="BB44" s="2221"/>
      <c r="BC44" s="2221"/>
      <c r="BD44" s="2221"/>
      <c r="BE44" s="2222"/>
      <c r="BF44" s="2214" t="str">
        <f t="shared" si="8"/>
        <v/>
      </c>
      <c r="BG44" s="2215"/>
      <c r="BH44" s="2215"/>
      <c r="BI44" s="2215"/>
      <c r="BJ44" s="2216"/>
      <c r="BK44" s="2214" t="str">
        <f t="shared" si="9"/>
        <v/>
      </c>
      <c r="BL44" s="2215"/>
      <c r="BM44" s="2215"/>
      <c r="BN44" s="2216"/>
      <c r="BO44" s="2217" t="str">
        <f t="shared" si="10"/>
        <v/>
      </c>
      <c r="BP44" s="2218"/>
      <c r="BQ44" s="2219"/>
      <c r="BR44" s="687" t="str">
        <f t="shared" si="26"/>
        <v xml:space="preserve"> </v>
      </c>
      <c r="ER44" s="654"/>
      <c r="ES44" s="2295"/>
      <c r="ET44" s="2295"/>
      <c r="EU44" s="2295"/>
    </row>
    <row r="45" spans="2:166" ht="14.25" x14ac:dyDescent="0.15">
      <c r="B45" s="641">
        <v>27</v>
      </c>
      <c r="C45" s="2365" t="str">
        <f t="shared" si="60"/>
        <v/>
      </c>
      <c r="D45" s="2366"/>
      <c r="E45" s="2366"/>
      <c r="F45" s="2366"/>
      <c r="G45" s="2366"/>
      <c r="H45" s="2367"/>
      <c r="I45" s="2370" t="str">
        <f t="shared" si="19"/>
        <v/>
      </c>
      <c r="J45" s="2371"/>
      <c r="K45" s="2372" t="str">
        <f t="shared" si="20"/>
        <v/>
      </c>
      <c r="L45" s="2373"/>
      <c r="M45" s="2399" t="str">
        <f t="shared" si="21"/>
        <v/>
      </c>
      <c r="N45" s="2399"/>
      <c r="O45" s="2400" t="str">
        <f t="shared" si="22"/>
        <v/>
      </c>
      <c r="P45" s="2401"/>
      <c r="Q45" s="2386" t="str">
        <f t="shared" si="23"/>
        <v/>
      </c>
      <c r="R45" s="2386"/>
      <c r="S45" s="2386"/>
      <c r="T45" s="2386"/>
      <c r="U45" s="2386"/>
      <c r="V45" s="2214" t="str">
        <f t="shared" si="0"/>
        <v/>
      </c>
      <c r="W45" s="2215"/>
      <c r="X45" s="2215"/>
      <c r="Y45" s="2216"/>
      <c r="Z45" s="2396" t="str">
        <f t="shared" si="1"/>
        <v/>
      </c>
      <c r="AA45" s="2288"/>
      <c r="AB45" s="2289" t="str">
        <f t="shared" si="2"/>
        <v/>
      </c>
      <c r="AC45" s="2290"/>
      <c r="AD45" s="2304" t="str">
        <f t="shared" si="24"/>
        <v/>
      </c>
      <c r="AE45" s="2305">
        <f t="shared" si="61"/>
        <v>0</v>
      </c>
      <c r="AF45" s="2306">
        <f t="shared" si="61"/>
        <v>0</v>
      </c>
      <c r="AG45" s="2299" t="str">
        <f t="shared" si="4"/>
        <v/>
      </c>
      <c r="AH45" s="2300"/>
      <c r="AI45" s="672" t="s">
        <v>468</v>
      </c>
      <c r="AJ45" s="2287" t="str">
        <f t="shared" si="5"/>
        <v/>
      </c>
      <c r="AK45" s="2288"/>
      <c r="AL45" s="2214" t="str">
        <f t="shared" si="6"/>
        <v/>
      </c>
      <c r="AM45" s="2215"/>
      <c r="AN45" s="2215"/>
      <c r="AO45" s="2216"/>
      <c r="AP45" s="2296"/>
      <c r="AQ45" s="2297"/>
      <c r="AR45" s="2298"/>
      <c r="AS45" s="2214" t="str">
        <f t="shared" si="7"/>
        <v/>
      </c>
      <c r="AT45" s="2215"/>
      <c r="AU45" s="2215"/>
      <c r="AV45" s="2216"/>
      <c r="AW45" s="2220" t="str">
        <f t="shared" si="25"/>
        <v/>
      </c>
      <c r="AX45" s="2221"/>
      <c r="AY45" s="2221"/>
      <c r="AZ45" s="2221"/>
      <c r="BA45" s="2221"/>
      <c r="BB45" s="2221"/>
      <c r="BC45" s="2221"/>
      <c r="BD45" s="2221"/>
      <c r="BE45" s="2222"/>
      <c r="BF45" s="2214" t="str">
        <f t="shared" si="8"/>
        <v/>
      </c>
      <c r="BG45" s="2215"/>
      <c r="BH45" s="2215"/>
      <c r="BI45" s="2215"/>
      <c r="BJ45" s="2216"/>
      <c r="BK45" s="2214" t="str">
        <f t="shared" si="9"/>
        <v/>
      </c>
      <c r="BL45" s="2215"/>
      <c r="BM45" s="2215"/>
      <c r="BN45" s="2216"/>
      <c r="BO45" s="2217" t="str">
        <f t="shared" si="10"/>
        <v/>
      </c>
      <c r="BP45" s="2218"/>
      <c r="BQ45" s="2219"/>
      <c r="BR45" s="687" t="str">
        <f t="shared" si="26"/>
        <v xml:space="preserve"> </v>
      </c>
      <c r="ER45" s="654"/>
      <c r="ES45" s="2295"/>
      <c r="ET45" s="2295"/>
      <c r="EU45" s="2295"/>
    </row>
    <row r="46" spans="2:166" ht="14.25" x14ac:dyDescent="0.15">
      <c r="B46" s="641">
        <v>28</v>
      </c>
      <c r="C46" s="2365" t="str">
        <f t="shared" si="60"/>
        <v/>
      </c>
      <c r="D46" s="2366"/>
      <c r="E46" s="2366"/>
      <c r="F46" s="2366"/>
      <c r="G46" s="2366"/>
      <c r="H46" s="2367"/>
      <c r="I46" s="2370" t="str">
        <f t="shared" si="19"/>
        <v/>
      </c>
      <c r="J46" s="2371"/>
      <c r="K46" s="2372" t="str">
        <f t="shared" si="20"/>
        <v/>
      </c>
      <c r="L46" s="2373"/>
      <c r="M46" s="2399" t="str">
        <f t="shared" si="21"/>
        <v/>
      </c>
      <c r="N46" s="2399"/>
      <c r="O46" s="2400" t="str">
        <f t="shared" si="22"/>
        <v/>
      </c>
      <c r="P46" s="2401"/>
      <c r="Q46" s="2386" t="str">
        <f t="shared" si="23"/>
        <v/>
      </c>
      <c r="R46" s="2386"/>
      <c r="S46" s="2386"/>
      <c r="T46" s="2386"/>
      <c r="U46" s="2386"/>
      <c r="V46" s="2214" t="str">
        <f t="shared" si="0"/>
        <v/>
      </c>
      <c r="W46" s="2215"/>
      <c r="X46" s="2215"/>
      <c r="Y46" s="2216"/>
      <c r="Z46" s="2396" t="str">
        <f t="shared" si="1"/>
        <v/>
      </c>
      <c r="AA46" s="2288"/>
      <c r="AB46" s="2289" t="str">
        <f t="shared" si="2"/>
        <v/>
      </c>
      <c r="AC46" s="2290"/>
      <c r="AD46" s="2304" t="str">
        <f t="shared" si="24"/>
        <v/>
      </c>
      <c r="AE46" s="2305">
        <f t="shared" si="61"/>
        <v>0</v>
      </c>
      <c r="AF46" s="2306">
        <f t="shared" si="61"/>
        <v>0</v>
      </c>
      <c r="AG46" s="2299" t="str">
        <f t="shared" si="4"/>
        <v/>
      </c>
      <c r="AH46" s="2300"/>
      <c r="AI46" s="672" t="s">
        <v>468</v>
      </c>
      <c r="AJ46" s="2287" t="str">
        <f t="shared" si="5"/>
        <v/>
      </c>
      <c r="AK46" s="2288"/>
      <c r="AL46" s="2214" t="str">
        <f t="shared" si="6"/>
        <v/>
      </c>
      <c r="AM46" s="2215"/>
      <c r="AN46" s="2215"/>
      <c r="AO46" s="2216"/>
      <c r="AP46" s="2296"/>
      <c r="AQ46" s="2297"/>
      <c r="AR46" s="2298"/>
      <c r="AS46" s="2214" t="str">
        <f t="shared" si="7"/>
        <v/>
      </c>
      <c r="AT46" s="2215"/>
      <c r="AU46" s="2215"/>
      <c r="AV46" s="2216"/>
      <c r="AW46" s="2220" t="str">
        <f t="shared" si="25"/>
        <v/>
      </c>
      <c r="AX46" s="2221"/>
      <c r="AY46" s="2221"/>
      <c r="AZ46" s="2221"/>
      <c r="BA46" s="2221"/>
      <c r="BB46" s="2221"/>
      <c r="BC46" s="2221"/>
      <c r="BD46" s="2221"/>
      <c r="BE46" s="2222"/>
      <c r="BF46" s="2214" t="str">
        <f t="shared" si="8"/>
        <v/>
      </c>
      <c r="BG46" s="2215"/>
      <c r="BH46" s="2215"/>
      <c r="BI46" s="2215"/>
      <c r="BJ46" s="2216"/>
      <c r="BK46" s="2214" t="str">
        <f t="shared" si="9"/>
        <v/>
      </c>
      <c r="BL46" s="2215"/>
      <c r="BM46" s="2215"/>
      <c r="BN46" s="2216"/>
      <c r="BO46" s="2217" t="str">
        <f t="shared" si="10"/>
        <v/>
      </c>
      <c r="BP46" s="2218"/>
      <c r="BQ46" s="2219"/>
      <c r="BR46" s="687" t="str">
        <f t="shared" si="26"/>
        <v xml:space="preserve"> </v>
      </c>
      <c r="ER46" s="654"/>
      <c r="ES46" s="2295"/>
      <c r="ET46" s="2295"/>
      <c r="EU46" s="2295"/>
    </row>
    <row r="47" spans="2:166" ht="14.25" x14ac:dyDescent="0.15">
      <c r="B47" s="641">
        <v>29</v>
      </c>
      <c r="C47" s="2365" t="str">
        <f t="shared" si="60"/>
        <v/>
      </c>
      <c r="D47" s="2366"/>
      <c r="E47" s="2366"/>
      <c r="F47" s="2366"/>
      <c r="G47" s="2366"/>
      <c r="H47" s="2367"/>
      <c r="I47" s="2370" t="str">
        <f t="shared" si="19"/>
        <v/>
      </c>
      <c r="J47" s="2371"/>
      <c r="K47" s="2372" t="str">
        <f t="shared" si="20"/>
        <v/>
      </c>
      <c r="L47" s="2373"/>
      <c r="M47" s="2399" t="str">
        <f t="shared" si="21"/>
        <v/>
      </c>
      <c r="N47" s="2399"/>
      <c r="O47" s="2400" t="str">
        <f t="shared" si="22"/>
        <v/>
      </c>
      <c r="P47" s="2401"/>
      <c r="Q47" s="2386" t="str">
        <f t="shared" si="23"/>
        <v/>
      </c>
      <c r="R47" s="2386"/>
      <c r="S47" s="2386"/>
      <c r="T47" s="2386"/>
      <c r="U47" s="2386"/>
      <c r="V47" s="2214" t="str">
        <f t="shared" si="0"/>
        <v/>
      </c>
      <c r="W47" s="2215"/>
      <c r="X47" s="2215"/>
      <c r="Y47" s="2216"/>
      <c r="Z47" s="2396" t="str">
        <f t="shared" si="1"/>
        <v/>
      </c>
      <c r="AA47" s="2288"/>
      <c r="AB47" s="2289" t="str">
        <f t="shared" si="2"/>
        <v/>
      </c>
      <c r="AC47" s="2290"/>
      <c r="AD47" s="2304" t="str">
        <f t="shared" si="24"/>
        <v/>
      </c>
      <c r="AE47" s="2305">
        <f t="shared" si="61"/>
        <v>0</v>
      </c>
      <c r="AF47" s="2306">
        <f t="shared" si="61"/>
        <v>0</v>
      </c>
      <c r="AG47" s="2299" t="str">
        <f t="shared" si="4"/>
        <v/>
      </c>
      <c r="AH47" s="2300"/>
      <c r="AI47" s="672" t="s">
        <v>468</v>
      </c>
      <c r="AJ47" s="2287" t="str">
        <f t="shared" si="5"/>
        <v/>
      </c>
      <c r="AK47" s="2288"/>
      <c r="AL47" s="2214" t="str">
        <f t="shared" si="6"/>
        <v/>
      </c>
      <c r="AM47" s="2215"/>
      <c r="AN47" s="2215"/>
      <c r="AO47" s="2216"/>
      <c r="AP47" s="2296"/>
      <c r="AQ47" s="2297"/>
      <c r="AR47" s="2298"/>
      <c r="AS47" s="2214" t="str">
        <f t="shared" si="7"/>
        <v/>
      </c>
      <c r="AT47" s="2215"/>
      <c r="AU47" s="2215"/>
      <c r="AV47" s="2216"/>
      <c r="AW47" s="2220" t="str">
        <f t="shared" si="25"/>
        <v/>
      </c>
      <c r="AX47" s="2221"/>
      <c r="AY47" s="2221"/>
      <c r="AZ47" s="2221"/>
      <c r="BA47" s="2221"/>
      <c r="BB47" s="2221"/>
      <c r="BC47" s="2221"/>
      <c r="BD47" s="2221"/>
      <c r="BE47" s="2222"/>
      <c r="BF47" s="2214" t="str">
        <f t="shared" si="8"/>
        <v/>
      </c>
      <c r="BG47" s="2215"/>
      <c r="BH47" s="2215"/>
      <c r="BI47" s="2215"/>
      <c r="BJ47" s="2216"/>
      <c r="BK47" s="2214" t="str">
        <f t="shared" si="9"/>
        <v/>
      </c>
      <c r="BL47" s="2215"/>
      <c r="BM47" s="2215"/>
      <c r="BN47" s="2216"/>
      <c r="BO47" s="2217" t="str">
        <f t="shared" si="10"/>
        <v/>
      </c>
      <c r="BP47" s="2218"/>
      <c r="BQ47" s="2219"/>
      <c r="BR47" s="687" t="str">
        <f t="shared" si="26"/>
        <v xml:space="preserve"> </v>
      </c>
      <c r="ER47" s="654"/>
      <c r="ES47" s="2295"/>
      <c r="ET47" s="2295"/>
      <c r="EU47" s="2295"/>
    </row>
    <row r="48" spans="2:166" ht="14.25" x14ac:dyDescent="0.15">
      <c r="B48" s="641">
        <v>30</v>
      </c>
      <c r="C48" s="2365" t="str">
        <f t="shared" si="60"/>
        <v/>
      </c>
      <c r="D48" s="2366"/>
      <c r="E48" s="2366"/>
      <c r="F48" s="2366"/>
      <c r="G48" s="2366"/>
      <c r="H48" s="2367"/>
      <c r="I48" s="2370" t="str">
        <f t="shared" si="19"/>
        <v/>
      </c>
      <c r="J48" s="2371"/>
      <c r="K48" s="2372" t="str">
        <f t="shared" si="20"/>
        <v/>
      </c>
      <c r="L48" s="2373"/>
      <c r="M48" s="2399" t="str">
        <f t="shared" si="21"/>
        <v/>
      </c>
      <c r="N48" s="2399"/>
      <c r="O48" s="2400" t="str">
        <f t="shared" si="22"/>
        <v/>
      </c>
      <c r="P48" s="2401"/>
      <c r="Q48" s="2386" t="str">
        <f t="shared" si="23"/>
        <v/>
      </c>
      <c r="R48" s="2386"/>
      <c r="S48" s="2386"/>
      <c r="T48" s="2386"/>
      <c r="U48" s="2386"/>
      <c r="V48" s="2214" t="str">
        <f t="shared" si="0"/>
        <v/>
      </c>
      <c r="W48" s="2215"/>
      <c r="X48" s="2215"/>
      <c r="Y48" s="2216"/>
      <c r="Z48" s="2396" t="str">
        <f t="shared" si="1"/>
        <v/>
      </c>
      <c r="AA48" s="2288"/>
      <c r="AB48" s="2289" t="str">
        <f t="shared" si="2"/>
        <v/>
      </c>
      <c r="AC48" s="2290"/>
      <c r="AD48" s="2304" t="str">
        <f t="shared" si="24"/>
        <v/>
      </c>
      <c r="AE48" s="2305">
        <f t="shared" si="61"/>
        <v>0</v>
      </c>
      <c r="AF48" s="2306">
        <f t="shared" si="61"/>
        <v>0</v>
      </c>
      <c r="AG48" s="2299" t="str">
        <f t="shared" si="4"/>
        <v/>
      </c>
      <c r="AH48" s="2300"/>
      <c r="AI48" s="672" t="s">
        <v>468</v>
      </c>
      <c r="AJ48" s="2287" t="str">
        <f t="shared" si="5"/>
        <v/>
      </c>
      <c r="AK48" s="2288"/>
      <c r="AL48" s="2214" t="str">
        <f t="shared" si="6"/>
        <v/>
      </c>
      <c r="AM48" s="2215"/>
      <c r="AN48" s="2215"/>
      <c r="AO48" s="2216"/>
      <c r="AP48" s="2296"/>
      <c r="AQ48" s="2297"/>
      <c r="AR48" s="2298"/>
      <c r="AS48" s="2214" t="str">
        <f t="shared" si="7"/>
        <v/>
      </c>
      <c r="AT48" s="2215"/>
      <c r="AU48" s="2215"/>
      <c r="AV48" s="2216"/>
      <c r="AW48" s="2220" t="str">
        <f t="shared" si="25"/>
        <v/>
      </c>
      <c r="AX48" s="2221"/>
      <c r="AY48" s="2221"/>
      <c r="AZ48" s="2221"/>
      <c r="BA48" s="2221"/>
      <c r="BB48" s="2221"/>
      <c r="BC48" s="2221"/>
      <c r="BD48" s="2221"/>
      <c r="BE48" s="2222"/>
      <c r="BF48" s="2214" t="str">
        <f t="shared" si="8"/>
        <v/>
      </c>
      <c r="BG48" s="2215"/>
      <c r="BH48" s="2215"/>
      <c r="BI48" s="2215"/>
      <c r="BJ48" s="2216"/>
      <c r="BK48" s="2214" t="str">
        <f t="shared" si="9"/>
        <v/>
      </c>
      <c r="BL48" s="2215"/>
      <c r="BM48" s="2215"/>
      <c r="BN48" s="2216"/>
      <c r="BO48" s="2217" t="str">
        <f t="shared" si="10"/>
        <v/>
      </c>
      <c r="BP48" s="2218"/>
      <c r="BQ48" s="2219"/>
      <c r="BR48" s="687" t="str">
        <f t="shared" si="26"/>
        <v xml:space="preserve"> </v>
      </c>
      <c r="ER48" s="654"/>
      <c r="ES48" s="2295"/>
      <c r="ET48" s="2295"/>
      <c r="EU48" s="2295"/>
    </row>
    <row r="49" spans="2:69" x14ac:dyDescent="0.15">
      <c r="B49" s="673"/>
      <c r="C49" s="2431" t="s">
        <v>1009</v>
      </c>
      <c r="D49" s="2432"/>
      <c r="E49" s="2432"/>
      <c r="F49" s="2432"/>
      <c r="G49" s="2432"/>
      <c r="H49" s="2433"/>
      <c r="I49" s="2434"/>
      <c r="J49" s="2434"/>
      <c r="K49" s="2435"/>
      <c r="L49" s="2436"/>
      <c r="M49" s="2436"/>
      <c r="N49" s="2436"/>
      <c r="O49" s="2436"/>
      <c r="P49" s="2437"/>
      <c r="Q49" s="2430"/>
      <c r="R49" s="2430"/>
      <c r="S49" s="2430"/>
      <c r="T49" s="2430"/>
      <c r="U49" s="2430"/>
      <c r="V49" s="2430"/>
      <c r="W49" s="2430"/>
      <c r="X49" s="2430"/>
      <c r="Y49" s="2430"/>
      <c r="Z49" s="2440"/>
      <c r="AA49" s="2440"/>
      <c r="AB49" s="2438"/>
      <c r="AC49" s="2439"/>
      <c r="AD49" s="2311"/>
      <c r="AE49" s="2311"/>
      <c r="AF49" s="2311"/>
      <c r="AG49" s="2284"/>
      <c r="AH49" s="2285"/>
      <c r="AI49" s="2285"/>
      <c r="AJ49" s="2285"/>
      <c r="AK49" s="2286"/>
      <c r="AL49" s="2308">
        <f>SUM(AL19:AO48)</f>
        <v>0</v>
      </c>
      <c r="AM49" s="2308"/>
      <c r="AN49" s="2308"/>
      <c r="AO49" s="2308"/>
      <c r="AP49" s="2308">
        <f>SUM(AP19:AR48)</f>
        <v>0</v>
      </c>
      <c r="AQ49" s="2308"/>
      <c r="AR49" s="2308"/>
      <c r="AS49" s="2308">
        <f>SUM(AS19:AV48)</f>
        <v>0</v>
      </c>
      <c r="AT49" s="2308"/>
      <c r="AU49" s="2308"/>
      <c r="AV49" s="2308"/>
      <c r="AW49" s="2310"/>
      <c r="AX49" s="2310"/>
      <c r="AY49" s="2310"/>
      <c r="AZ49" s="2310"/>
      <c r="BA49" s="2310"/>
      <c r="BB49" s="2310"/>
      <c r="BC49" s="2310"/>
      <c r="BD49" s="2310"/>
      <c r="BE49" s="2310"/>
      <c r="BF49" s="2308">
        <f>SUM(BF19:BJ48)</f>
        <v>0</v>
      </c>
      <c r="BG49" s="2308"/>
      <c r="BH49" s="2308"/>
      <c r="BI49" s="2308"/>
      <c r="BJ49" s="2308"/>
      <c r="BK49" s="2292">
        <f>SUM(BK19:BN48)</f>
        <v>0</v>
      </c>
      <c r="BL49" s="2293"/>
      <c r="BM49" s="2293"/>
      <c r="BN49" s="2294"/>
      <c r="BO49" s="2291"/>
      <c r="BP49" s="2291"/>
      <c r="BQ49" s="2291"/>
    </row>
    <row r="61" spans="2:69" x14ac:dyDescent="0.15">
      <c r="K61" s="2320" t="s">
        <v>211</v>
      </c>
      <c r="L61" s="2320"/>
      <c r="M61" s="2320"/>
      <c r="N61" s="2320"/>
      <c r="O61" s="2321" t="s">
        <v>469</v>
      </c>
      <c r="P61" s="2322"/>
      <c r="Q61" s="2322"/>
      <c r="R61" s="2323"/>
      <c r="T61" s="2324" t="s">
        <v>31</v>
      </c>
      <c r="U61" s="2325"/>
      <c r="V61" s="2326"/>
      <c r="X61" s="2327" t="s">
        <v>470</v>
      </c>
      <c r="Y61" s="2328"/>
      <c r="Z61" s="2328"/>
      <c r="AB61" s="2316" t="s">
        <v>471</v>
      </c>
      <c r="AC61" s="2316"/>
      <c r="AD61" s="2316"/>
      <c r="AE61" s="2316"/>
      <c r="AK61" s="2213" t="s">
        <v>472</v>
      </c>
      <c r="AL61" s="2213"/>
      <c r="AM61" s="2213"/>
      <c r="AN61" s="2213" t="s">
        <v>473</v>
      </c>
      <c r="AO61" s="2213"/>
      <c r="AP61" s="2213"/>
      <c r="AQ61" s="655"/>
      <c r="AR61" s="2213" t="s">
        <v>472</v>
      </c>
      <c r="AS61" s="2213"/>
      <c r="AT61" s="2213"/>
      <c r="AU61" s="2213" t="s">
        <v>473</v>
      </c>
      <c r="AV61" s="2213"/>
      <c r="AW61" s="2213"/>
      <c r="AX61" s="15"/>
      <c r="AY61" s="2244" t="s">
        <v>472</v>
      </c>
      <c r="AZ61" s="2245"/>
      <c r="BA61" s="2246"/>
      <c r="BB61" s="2244" t="s">
        <v>473</v>
      </c>
      <c r="BC61" s="2245"/>
      <c r="BD61" s="2246"/>
      <c r="BE61" s="15"/>
      <c r="BF61" s="15"/>
      <c r="BG61" s="2309" t="s">
        <v>474</v>
      </c>
      <c r="BH61" s="2309"/>
      <c r="BI61" s="2309"/>
      <c r="BJ61" s="15"/>
      <c r="BK61" s="15"/>
      <c r="BL61" s="2317" t="s">
        <v>404</v>
      </c>
      <c r="BM61" s="2318"/>
      <c r="BN61" s="2319"/>
    </row>
    <row r="62" spans="2:69" x14ac:dyDescent="0.15">
      <c r="B62" s="2343"/>
      <c r="C62" s="2343"/>
      <c r="K62" s="2344">
        <v>0</v>
      </c>
      <c r="L62" s="2345"/>
      <c r="M62" s="2345"/>
      <c r="N62" s="2346"/>
      <c r="O62" s="2335">
        <v>0</v>
      </c>
      <c r="P62" s="2336"/>
      <c r="Q62" s="2335">
        <v>0</v>
      </c>
      <c r="R62" s="2337"/>
      <c r="T62" s="656"/>
      <c r="U62" s="657"/>
      <c r="V62" s="658"/>
      <c r="X62" s="2339">
        <v>0.9</v>
      </c>
      <c r="Y62" s="2340"/>
      <c r="Z62" s="2340"/>
      <c r="AB62" s="2338">
        <v>0</v>
      </c>
      <c r="AC62" s="2338"/>
      <c r="AD62" s="2331">
        <v>12</v>
      </c>
      <c r="AE62" s="2331"/>
      <c r="AK62" s="2341">
        <v>1</v>
      </c>
      <c r="AL62" s="2341"/>
      <c r="AM62" s="2341"/>
      <c r="AN62" s="2341">
        <v>1926</v>
      </c>
      <c r="AO62" s="2341"/>
      <c r="AP62" s="2341"/>
      <c r="AQ62" s="15"/>
      <c r="AR62" s="2315">
        <v>1</v>
      </c>
      <c r="AS62" s="2315"/>
      <c r="AT62" s="2315"/>
      <c r="AU62" s="2315">
        <v>1989</v>
      </c>
      <c r="AV62" s="2315"/>
      <c r="AW62" s="2315"/>
      <c r="AX62" s="15"/>
      <c r="AY62" s="2332">
        <v>1</v>
      </c>
      <c r="AZ62" s="2333"/>
      <c r="BA62" s="2334"/>
      <c r="BB62" s="2315">
        <v>2019</v>
      </c>
      <c r="BC62" s="2333"/>
      <c r="BD62" s="2334"/>
      <c r="BE62" s="15"/>
      <c r="BF62" s="15"/>
      <c r="BG62" s="2307">
        <f>VLOOKUP(計算シート!C2,$AY$62:$BD$125,4,0)</f>
        <v>2023</v>
      </c>
      <c r="BH62" s="2307"/>
      <c r="BI62" s="2307"/>
      <c r="BJ62" s="15"/>
      <c r="BK62" s="15"/>
      <c r="BL62" s="2312" t="s">
        <v>475</v>
      </c>
      <c r="BM62" s="2313"/>
      <c r="BN62" s="2314"/>
    </row>
    <row r="63" spans="2:69" x14ac:dyDescent="0.15">
      <c r="B63" s="2343"/>
      <c r="C63" s="2343"/>
      <c r="K63" s="2347">
        <v>1</v>
      </c>
      <c r="L63" s="2348"/>
      <c r="M63" s="2348"/>
      <c r="N63" s="2349"/>
      <c r="O63" s="2329">
        <f>ROUNDDOWN(1/K63,3)</f>
        <v>1</v>
      </c>
      <c r="P63" s="2350"/>
      <c r="Q63" s="2329">
        <f>ROUNDUP(1/K63,3)</f>
        <v>1</v>
      </c>
      <c r="R63" s="2330"/>
      <c r="T63" s="2188" t="s">
        <v>476</v>
      </c>
      <c r="U63" s="2189"/>
      <c r="V63" s="2190"/>
      <c r="AB63" s="2353">
        <v>1</v>
      </c>
      <c r="AC63" s="2353"/>
      <c r="AD63" s="2341">
        <v>12</v>
      </c>
      <c r="AE63" s="2341"/>
      <c r="AK63" s="2223">
        <v>2</v>
      </c>
      <c r="AL63" s="2223"/>
      <c r="AM63" s="2223"/>
      <c r="AN63" s="2223">
        <v>1927</v>
      </c>
      <c r="AO63" s="2223"/>
      <c r="AP63" s="2223"/>
      <c r="AQ63" s="15"/>
      <c r="AR63" s="2223">
        <v>2</v>
      </c>
      <c r="AS63" s="2223"/>
      <c r="AT63" s="2223"/>
      <c r="AU63" s="2223">
        <v>1990</v>
      </c>
      <c r="AV63" s="2223"/>
      <c r="AW63" s="2223"/>
      <c r="AX63" s="15"/>
      <c r="AY63" s="2188">
        <v>2</v>
      </c>
      <c r="AZ63" s="2189"/>
      <c r="BA63" s="2190"/>
      <c r="BB63" s="2223">
        <v>2020</v>
      </c>
      <c r="BC63" s="2189"/>
      <c r="BD63" s="2190"/>
      <c r="BE63" s="15"/>
      <c r="BF63" s="15"/>
      <c r="BG63" s="15"/>
      <c r="BH63" s="15"/>
      <c r="BI63" s="15"/>
      <c r="BJ63" s="15"/>
      <c r="BK63" s="15"/>
      <c r="BL63" s="2312" t="s">
        <v>385</v>
      </c>
      <c r="BM63" s="2313"/>
      <c r="BN63" s="2314"/>
    </row>
    <row r="64" spans="2:69" x14ac:dyDescent="0.15">
      <c r="B64" s="2343"/>
      <c r="C64" s="2343"/>
      <c r="K64" s="2347">
        <v>2</v>
      </c>
      <c r="L64" s="2348"/>
      <c r="M64" s="2348"/>
      <c r="N64" s="2349"/>
      <c r="O64" s="2329">
        <f t="shared" ref="O64:O112" si="62">ROUNDDOWN(1/K64,3)</f>
        <v>0.5</v>
      </c>
      <c r="P64" s="2350"/>
      <c r="Q64" s="2329">
        <f t="shared" ref="Q64:Q112" si="63">ROUNDUP(1/K64,3)</f>
        <v>0.5</v>
      </c>
      <c r="R64" s="2330"/>
      <c r="T64" s="2188" t="s">
        <v>700</v>
      </c>
      <c r="U64" s="2189"/>
      <c r="V64" s="2190"/>
      <c r="AB64" s="2342">
        <v>2</v>
      </c>
      <c r="AC64" s="2342"/>
      <c r="AD64" s="2223">
        <v>11</v>
      </c>
      <c r="AE64" s="2223"/>
      <c r="AK64" s="2223">
        <v>3</v>
      </c>
      <c r="AL64" s="2223"/>
      <c r="AM64" s="2223"/>
      <c r="AN64" s="2223">
        <v>1928</v>
      </c>
      <c r="AO64" s="2223"/>
      <c r="AP64" s="2223"/>
      <c r="AQ64" s="15"/>
      <c r="AR64" s="2223">
        <v>3</v>
      </c>
      <c r="AS64" s="2223"/>
      <c r="AT64" s="2223"/>
      <c r="AU64" s="2223">
        <v>1991</v>
      </c>
      <c r="AV64" s="2223"/>
      <c r="AW64" s="2223"/>
      <c r="AX64" s="15"/>
      <c r="AY64" s="2188">
        <v>3</v>
      </c>
      <c r="AZ64" s="2189"/>
      <c r="BA64" s="2190"/>
      <c r="BB64" s="2188">
        <v>2021</v>
      </c>
      <c r="BC64" s="2189"/>
      <c r="BD64" s="2190"/>
      <c r="BE64" s="15"/>
      <c r="BF64" s="15"/>
      <c r="BG64" s="15"/>
      <c r="BH64" s="15"/>
      <c r="BI64" s="15"/>
      <c r="BJ64" s="15"/>
      <c r="BK64" s="15"/>
      <c r="BL64" s="15"/>
      <c r="BM64" s="15"/>
      <c r="BN64" s="15"/>
    </row>
    <row r="65" spans="2:66" x14ac:dyDescent="0.15">
      <c r="B65" s="2343"/>
      <c r="C65" s="2343"/>
      <c r="K65" s="2351">
        <v>3</v>
      </c>
      <c r="L65" s="2352"/>
      <c r="M65" s="2352"/>
      <c r="N65" s="2352"/>
      <c r="O65" s="2329">
        <f t="shared" si="62"/>
        <v>0.33300000000000002</v>
      </c>
      <c r="P65" s="2350"/>
      <c r="Q65" s="2329">
        <f t="shared" si="63"/>
        <v>0.33400000000000002</v>
      </c>
      <c r="R65" s="2330"/>
      <c r="T65" s="2191" t="s">
        <v>1095</v>
      </c>
      <c r="U65" s="2192"/>
      <c r="V65" s="2193"/>
      <c r="AB65" s="2342">
        <v>3</v>
      </c>
      <c r="AC65" s="2342"/>
      <c r="AD65" s="2223">
        <v>10</v>
      </c>
      <c r="AE65" s="2223"/>
      <c r="AK65" s="2223">
        <v>4</v>
      </c>
      <c r="AL65" s="2223"/>
      <c r="AM65" s="2223"/>
      <c r="AN65" s="2223">
        <v>1929</v>
      </c>
      <c r="AO65" s="2223"/>
      <c r="AP65" s="2223"/>
      <c r="AQ65" s="15"/>
      <c r="AR65" s="2223">
        <v>4</v>
      </c>
      <c r="AS65" s="2223"/>
      <c r="AT65" s="2223"/>
      <c r="AU65" s="2223">
        <v>1992</v>
      </c>
      <c r="AV65" s="2223"/>
      <c r="AW65" s="2223"/>
      <c r="AX65" s="15"/>
      <c r="AY65" s="2188">
        <v>4</v>
      </c>
      <c r="AZ65" s="2189"/>
      <c r="BA65" s="2190"/>
      <c r="BB65" s="2188">
        <v>2022</v>
      </c>
      <c r="BC65" s="2189"/>
      <c r="BD65" s="2190"/>
      <c r="BE65" s="15"/>
      <c r="BF65" s="15"/>
      <c r="BG65" s="15"/>
      <c r="BH65" s="15"/>
      <c r="BI65" s="15"/>
      <c r="BJ65" s="15"/>
      <c r="BK65" s="15"/>
      <c r="BL65" s="15"/>
      <c r="BM65" s="15"/>
      <c r="BN65" s="15"/>
    </row>
    <row r="66" spans="2:66" x14ac:dyDescent="0.15">
      <c r="B66" s="2343"/>
      <c r="C66" s="2343"/>
      <c r="K66" s="2351">
        <v>4</v>
      </c>
      <c r="L66" s="2352"/>
      <c r="M66" s="2352"/>
      <c r="N66" s="2352"/>
      <c r="O66" s="2329">
        <f t="shared" si="62"/>
        <v>0.25</v>
      </c>
      <c r="P66" s="2350"/>
      <c r="Q66" s="2329">
        <f t="shared" si="63"/>
        <v>0.25</v>
      </c>
      <c r="R66" s="2330"/>
      <c r="T66" s="15"/>
      <c r="U66" s="15"/>
      <c r="V66" s="15"/>
      <c r="AB66" s="2342">
        <v>4</v>
      </c>
      <c r="AC66" s="2342"/>
      <c r="AD66" s="2223">
        <v>9</v>
      </c>
      <c r="AE66" s="2223"/>
      <c r="AK66" s="2223">
        <v>5</v>
      </c>
      <c r="AL66" s="2223"/>
      <c r="AM66" s="2223"/>
      <c r="AN66" s="2223">
        <v>1930</v>
      </c>
      <c r="AO66" s="2223"/>
      <c r="AP66" s="2223"/>
      <c r="AQ66" s="15"/>
      <c r="AR66" s="2223">
        <v>5</v>
      </c>
      <c r="AS66" s="2223"/>
      <c r="AT66" s="2223"/>
      <c r="AU66" s="2223">
        <v>1993</v>
      </c>
      <c r="AV66" s="2223"/>
      <c r="AW66" s="2223"/>
      <c r="AX66" s="15"/>
      <c r="AY66" s="2188">
        <v>5</v>
      </c>
      <c r="AZ66" s="2189"/>
      <c r="BA66" s="2190"/>
      <c r="BB66" s="2188">
        <v>2023</v>
      </c>
      <c r="BC66" s="2189"/>
      <c r="BD66" s="2190"/>
      <c r="BE66" s="15"/>
      <c r="BF66" s="15"/>
      <c r="BG66" s="15"/>
      <c r="BH66" s="15"/>
      <c r="BI66" s="15"/>
      <c r="BJ66" s="15"/>
      <c r="BK66" s="15"/>
      <c r="BL66" s="2213" t="s">
        <v>477</v>
      </c>
      <c r="BM66" s="2213"/>
      <c r="BN66" s="2213"/>
    </row>
    <row r="67" spans="2:66" x14ac:dyDescent="0.15">
      <c r="B67" s="2343"/>
      <c r="C67" s="2343"/>
      <c r="K67" s="2351">
        <v>5</v>
      </c>
      <c r="L67" s="2352"/>
      <c r="M67" s="2352"/>
      <c r="N67" s="2352"/>
      <c r="O67" s="2329">
        <f t="shared" si="62"/>
        <v>0.2</v>
      </c>
      <c r="P67" s="2350"/>
      <c r="Q67" s="2329">
        <f t="shared" si="63"/>
        <v>0.2</v>
      </c>
      <c r="R67" s="2330"/>
      <c r="T67" s="2354" t="s">
        <v>478</v>
      </c>
      <c r="U67" s="2355"/>
      <c r="V67" s="2356"/>
      <c r="AB67" s="2342">
        <v>5</v>
      </c>
      <c r="AC67" s="2342"/>
      <c r="AD67" s="2223">
        <v>8</v>
      </c>
      <c r="AE67" s="2223"/>
      <c r="AK67" s="2223">
        <v>6</v>
      </c>
      <c r="AL67" s="2223"/>
      <c r="AM67" s="2223"/>
      <c r="AN67" s="2223">
        <v>1931</v>
      </c>
      <c r="AO67" s="2223"/>
      <c r="AP67" s="2223"/>
      <c r="AQ67" s="15"/>
      <c r="AR67" s="2223">
        <v>6</v>
      </c>
      <c r="AS67" s="2223"/>
      <c r="AT67" s="2223"/>
      <c r="AU67" s="2223">
        <v>1994</v>
      </c>
      <c r="AV67" s="2223"/>
      <c r="AW67" s="2223"/>
      <c r="AX67" s="15"/>
      <c r="AY67" s="2188">
        <v>6</v>
      </c>
      <c r="AZ67" s="2189"/>
      <c r="BA67" s="2190"/>
      <c r="BB67" s="2188">
        <v>2024</v>
      </c>
      <c r="BC67" s="2189"/>
      <c r="BD67" s="2190"/>
      <c r="BE67" s="15"/>
      <c r="BF67" s="15"/>
      <c r="BG67" s="15"/>
      <c r="BH67" s="15"/>
      <c r="BI67" s="15"/>
      <c r="BJ67" s="15"/>
      <c r="BK67" s="15"/>
      <c r="BL67" s="2307"/>
      <c r="BM67" s="2307"/>
      <c r="BN67" s="2307"/>
    </row>
    <row r="68" spans="2:66" x14ac:dyDescent="0.15">
      <c r="B68" s="2343"/>
      <c r="C68" s="2343"/>
      <c r="K68" s="2351">
        <v>6</v>
      </c>
      <c r="L68" s="2352"/>
      <c r="M68" s="2352"/>
      <c r="N68" s="2352"/>
      <c r="O68" s="2329">
        <f t="shared" si="62"/>
        <v>0.16600000000000001</v>
      </c>
      <c r="P68" s="2350"/>
      <c r="Q68" s="2329">
        <f t="shared" si="63"/>
        <v>0.16700000000000001</v>
      </c>
      <c r="R68" s="2330"/>
      <c r="T68" s="660"/>
      <c r="U68" s="661" t="s">
        <v>479</v>
      </c>
      <c r="V68" s="662"/>
      <c r="AB68" s="2342">
        <v>6</v>
      </c>
      <c r="AC68" s="2342"/>
      <c r="AD68" s="2223">
        <v>7</v>
      </c>
      <c r="AE68" s="2223"/>
      <c r="AK68" s="2223">
        <v>7</v>
      </c>
      <c r="AL68" s="2223"/>
      <c r="AM68" s="2223"/>
      <c r="AN68" s="2223">
        <v>1932</v>
      </c>
      <c r="AO68" s="2223"/>
      <c r="AP68" s="2223"/>
      <c r="AQ68" s="15"/>
      <c r="AR68" s="2223">
        <v>7</v>
      </c>
      <c r="AS68" s="2223"/>
      <c r="AT68" s="2223"/>
      <c r="AU68" s="2223">
        <v>1995</v>
      </c>
      <c r="AV68" s="2223"/>
      <c r="AW68" s="2223"/>
      <c r="AX68" s="15"/>
      <c r="AY68" s="2188">
        <v>7</v>
      </c>
      <c r="AZ68" s="2189"/>
      <c r="BA68" s="2190"/>
      <c r="BB68" s="2188">
        <v>2025</v>
      </c>
      <c r="BC68" s="2189"/>
      <c r="BD68" s="2190"/>
      <c r="BE68" s="15"/>
      <c r="BF68" s="15"/>
      <c r="BG68" s="15"/>
      <c r="BH68" s="15"/>
      <c r="BI68" s="15"/>
      <c r="BJ68" s="15"/>
      <c r="BK68" s="15"/>
      <c r="BL68" s="2307" t="s">
        <v>480</v>
      </c>
      <c r="BM68" s="2307"/>
      <c r="BN68" s="2307"/>
    </row>
    <row r="69" spans="2:66" x14ac:dyDescent="0.15">
      <c r="B69" s="2343"/>
      <c r="C69" s="2343"/>
      <c r="K69" s="2351">
        <v>7</v>
      </c>
      <c r="L69" s="2352"/>
      <c r="M69" s="2352"/>
      <c r="N69" s="2352"/>
      <c r="O69" s="2329">
        <f t="shared" si="62"/>
        <v>0.14199999999999999</v>
      </c>
      <c r="P69" s="2350"/>
      <c r="Q69" s="2329">
        <f t="shared" si="63"/>
        <v>0.14299999999999999</v>
      </c>
      <c r="R69" s="2330"/>
      <c r="T69" s="663"/>
      <c r="U69" s="664" t="s">
        <v>406</v>
      </c>
      <c r="V69" s="665"/>
      <c r="AB69" s="2342">
        <v>7</v>
      </c>
      <c r="AC69" s="2342"/>
      <c r="AD69" s="2223">
        <v>6</v>
      </c>
      <c r="AE69" s="2223"/>
      <c r="AK69" s="2223">
        <v>8</v>
      </c>
      <c r="AL69" s="2223"/>
      <c r="AM69" s="2223"/>
      <c r="AN69" s="2223">
        <v>1933</v>
      </c>
      <c r="AO69" s="2223"/>
      <c r="AP69" s="2223"/>
      <c r="AQ69" s="15"/>
      <c r="AR69" s="2223">
        <v>8</v>
      </c>
      <c r="AS69" s="2223"/>
      <c r="AT69" s="2223"/>
      <c r="AU69" s="2223">
        <v>1996</v>
      </c>
      <c r="AV69" s="2223"/>
      <c r="AW69" s="2223"/>
      <c r="AX69" s="15"/>
      <c r="AY69" s="2188">
        <v>8</v>
      </c>
      <c r="AZ69" s="2189"/>
      <c r="BA69" s="2190"/>
      <c r="BB69" s="2188">
        <v>2026</v>
      </c>
      <c r="BC69" s="2189"/>
      <c r="BD69" s="2190"/>
      <c r="BE69" s="15"/>
      <c r="BF69" s="15"/>
      <c r="BG69" s="15"/>
      <c r="BH69" s="15"/>
      <c r="BI69" s="15"/>
      <c r="BJ69" s="15"/>
      <c r="BK69" s="15"/>
      <c r="BL69" s="2307" t="s">
        <v>481</v>
      </c>
      <c r="BM69" s="2307"/>
      <c r="BN69" s="2307"/>
    </row>
    <row r="70" spans="2:66" x14ac:dyDescent="0.15">
      <c r="B70" s="2343"/>
      <c r="C70" s="2343"/>
      <c r="K70" s="2351">
        <v>8</v>
      </c>
      <c r="L70" s="2352"/>
      <c r="M70" s="2352"/>
      <c r="N70" s="2352"/>
      <c r="O70" s="2329">
        <f t="shared" si="62"/>
        <v>0.125</v>
      </c>
      <c r="P70" s="2350"/>
      <c r="Q70" s="2329">
        <f t="shared" si="63"/>
        <v>0.125</v>
      </c>
      <c r="R70" s="2330"/>
      <c r="T70" s="666"/>
      <c r="U70" s="667"/>
      <c r="V70" s="666"/>
      <c r="AB70" s="2342">
        <v>8</v>
      </c>
      <c r="AC70" s="2342"/>
      <c r="AD70" s="2223">
        <v>5</v>
      </c>
      <c r="AE70" s="2223"/>
      <c r="AK70" s="2223">
        <v>9</v>
      </c>
      <c r="AL70" s="2223"/>
      <c r="AM70" s="2223"/>
      <c r="AN70" s="2223">
        <v>1934</v>
      </c>
      <c r="AO70" s="2223"/>
      <c r="AP70" s="2223"/>
      <c r="AQ70" s="15"/>
      <c r="AR70" s="2223">
        <v>9</v>
      </c>
      <c r="AS70" s="2223"/>
      <c r="AT70" s="2223"/>
      <c r="AU70" s="2223">
        <v>1997</v>
      </c>
      <c r="AV70" s="2223"/>
      <c r="AW70" s="2223"/>
      <c r="AX70" s="15"/>
      <c r="AY70" s="2188">
        <v>9</v>
      </c>
      <c r="AZ70" s="2189"/>
      <c r="BA70" s="2190"/>
      <c r="BB70" s="2188">
        <v>2027</v>
      </c>
      <c r="BC70" s="2189"/>
      <c r="BD70" s="2190"/>
      <c r="BE70" s="15"/>
      <c r="BF70" s="15"/>
      <c r="BG70" s="15"/>
      <c r="BH70" s="15"/>
      <c r="BI70" s="15"/>
      <c r="BJ70" s="15"/>
      <c r="BK70" s="15"/>
      <c r="BL70" s="15"/>
      <c r="BM70" s="15"/>
      <c r="BN70" s="15"/>
    </row>
    <row r="71" spans="2:66" x14ac:dyDescent="0.15">
      <c r="B71" s="2343"/>
      <c r="C71" s="2343"/>
      <c r="K71" s="2351">
        <v>9</v>
      </c>
      <c r="L71" s="2352"/>
      <c r="M71" s="2352"/>
      <c r="N71" s="2352"/>
      <c r="O71" s="2329">
        <f t="shared" si="62"/>
        <v>0.111</v>
      </c>
      <c r="P71" s="2350"/>
      <c r="Q71" s="2329">
        <f t="shared" si="63"/>
        <v>0.112</v>
      </c>
      <c r="R71" s="2330"/>
      <c r="T71" s="666"/>
      <c r="U71" s="667"/>
      <c r="V71" s="666"/>
      <c r="AB71" s="2342">
        <v>9</v>
      </c>
      <c r="AC71" s="2342"/>
      <c r="AD71" s="2223">
        <v>4</v>
      </c>
      <c r="AE71" s="2223"/>
      <c r="AK71" s="2223">
        <v>10</v>
      </c>
      <c r="AL71" s="2223"/>
      <c r="AM71" s="2223"/>
      <c r="AN71" s="2223">
        <v>1935</v>
      </c>
      <c r="AO71" s="2223"/>
      <c r="AP71" s="2223"/>
      <c r="AQ71" s="15"/>
      <c r="AR71" s="2223">
        <v>10</v>
      </c>
      <c r="AS71" s="2223"/>
      <c r="AT71" s="2223"/>
      <c r="AU71" s="2223">
        <v>1998</v>
      </c>
      <c r="AV71" s="2223"/>
      <c r="AW71" s="2223"/>
      <c r="AX71" s="15"/>
      <c r="AY71" s="2188">
        <v>10</v>
      </c>
      <c r="AZ71" s="2189"/>
      <c r="BA71" s="2190"/>
      <c r="BB71" s="2188">
        <v>2028</v>
      </c>
      <c r="BC71" s="2189"/>
      <c r="BD71" s="2190"/>
      <c r="BE71" s="15"/>
      <c r="BF71" s="15"/>
      <c r="BG71" s="15"/>
      <c r="BH71" s="15"/>
      <c r="BI71" s="15"/>
      <c r="BJ71" s="15"/>
      <c r="BK71" s="15"/>
      <c r="BL71" s="15"/>
      <c r="BM71" s="15"/>
      <c r="BN71" s="15"/>
    </row>
    <row r="72" spans="2:66" x14ac:dyDescent="0.15">
      <c r="B72" s="2343"/>
      <c r="C72" s="2343"/>
      <c r="K72" s="2351">
        <v>10</v>
      </c>
      <c r="L72" s="2352"/>
      <c r="M72" s="2352"/>
      <c r="N72" s="2352"/>
      <c r="O72" s="2329">
        <f t="shared" si="62"/>
        <v>0.1</v>
      </c>
      <c r="P72" s="2350"/>
      <c r="Q72" s="2329">
        <f t="shared" si="63"/>
        <v>0.1</v>
      </c>
      <c r="R72" s="2330"/>
      <c r="T72" s="2354" t="s">
        <v>408</v>
      </c>
      <c r="U72" s="2355"/>
      <c r="V72" s="2356"/>
      <c r="AB72" s="2342">
        <v>10</v>
      </c>
      <c r="AC72" s="2342"/>
      <c r="AD72" s="2223">
        <v>3</v>
      </c>
      <c r="AE72" s="2223"/>
      <c r="AK72" s="2223">
        <v>11</v>
      </c>
      <c r="AL72" s="2223"/>
      <c r="AM72" s="2223"/>
      <c r="AN72" s="2223">
        <v>1936</v>
      </c>
      <c r="AO72" s="2223"/>
      <c r="AP72" s="2223"/>
      <c r="AQ72" s="15"/>
      <c r="AR72" s="2223">
        <v>11</v>
      </c>
      <c r="AS72" s="2223"/>
      <c r="AT72" s="2223"/>
      <c r="AU72" s="2223">
        <v>1999</v>
      </c>
      <c r="AV72" s="2223"/>
      <c r="AW72" s="2223"/>
      <c r="AX72" s="15"/>
      <c r="AY72" s="2188">
        <v>11</v>
      </c>
      <c r="AZ72" s="2189"/>
      <c r="BA72" s="2190"/>
      <c r="BB72" s="2188">
        <v>2029</v>
      </c>
      <c r="BC72" s="2189"/>
      <c r="BD72" s="2190"/>
      <c r="BE72" s="15"/>
      <c r="BF72" s="15"/>
      <c r="BG72" s="15"/>
      <c r="BH72" s="15"/>
      <c r="BI72" s="15"/>
      <c r="BJ72" s="15"/>
      <c r="BK72" s="15"/>
      <c r="BL72" s="15"/>
      <c r="BM72" s="15"/>
      <c r="BN72" s="15"/>
    </row>
    <row r="73" spans="2:66" x14ac:dyDescent="0.15">
      <c r="B73" s="2343"/>
      <c r="C73" s="2343"/>
      <c r="K73" s="2351">
        <v>11</v>
      </c>
      <c r="L73" s="2352"/>
      <c r="M73" s="2352"/>
      <c r="N73" s="2352"/>
      <c r="O73" s="2329">
        <f t="shared" si="62"/>
        <v>0.09</v>
      </c>
      <c r="P73" s="2350"/>
      <c r="Q73" s="2329">
        <f t="shared" si="63"/>
        <v>9.0999999999999998E-2</v>
      </c>
      <c r="R73" s="2330"/>
      <c r="T73" s="2357" t="s">
        <v>482</v>
      </c>
      <c r="U73" s="2358"/>
      <c r="V73" s="2359"/>
      <c r="AB73" s="2342">
        <v>11</v>
      </c>
      <c r="AC73" s="2342"/>
      <c r="AD73" s="2223">
        <v>2</v>
      </c>
      <c r="AE73" s="2223"/>
      <c r="AK73" s="2223">
        <v>12</v>
      </c>
      <c r="AL73" s="2223"/>
      <c r="AM73" s="2223"/>
      <c r="AN73" s="2223">
        <v>1937</v>
      </c>
      <c r="AO73" s="2223"/>
      <c r="AP73" s="2223"/>
      <c r="AQ73" s="15"/>
      <c r="AR73" s="2223">
        <v>12</v>
      </c>
      <c r="AS73" s="2223"/>
      <c r="AT73" s="2223"/>
      <c r="AU73" s="2223">
        <v>2000</v>
      </c>
      <c r="AV73" s="2223"/>
      <c r="AW73" s="2223"/>
      <c r="AX73" s="15"/>
      <c r="AY73" s="2188">
        <v>12</v>
      </c>
      <c r="AZ73" s="2189"/>
      <c r="BA73" s="2190"/>
      <c r="BB73" s="2188">
        <v>2030</v>
      </c>
      <c r="BC73" s="2189"/>
      <c r="BD73" s="2190"/>
      <c r="BE73" s="15"/>
      <c r="BF73" s="15"/>
      <c r="BG73" s="15"/>
      <c r="BH73" s="15"/>
      <c r="BI73" s="15"/>
      <c r="BJ73" s="15"/>
      <c r="BK73" s="15"/>
      <c r="BL73" s="15"/>
      <c r="BM73" s="15"/>
      <c r="BN73" s="15"/>
    </row>
    <row r="74" spans="2:66" x14ac:dyDescent="0.15">
      <c r="B74" s="2343"/>
      <c r="C74" s="2343"/>
      <c r="K74" s="2351">
        <v>12</v>
      </c>
      <c r="L74" s="2352"/>
      <c r="M74" s="2352"/>
      <c r="N74" s="2352"/>
      <c r="O74" s="2329">
        <f t="shared" si="62"/>
        <v>8.3000000000000004E-2</v>
      </c>
      <c r="P74" s="2350"/>
      <c r="Q74" s="2329">
        <f t="shared" si="63"/>
        <v>8.4000000000000005E-2</v>
      </c>
      <c r="R74" s="2330"/>
      <c r="T74" s="2357" t="s">
        <v>483</v>
      </c>
      <c r="U74" s="2358"/>
      <c r="V74" s="2359"/>
      <c r="AB74" s="2360">
        <v>12</v>
      </c>
      <c r="AC74" s="2360"/>
      <c r="AD74" s="2361">
        <v>1</v>
      </c>
      <c r="AE74" s="2361"/>
      <c r="AK74" s="2223">
        <v>13</v>
      </c>
      <c r="AL74" s="2223"/>
      <c r="AM74" s="2223"/>
      <c r="AN74" s="2223">
        <v>1938</v>
      </c>
      <c r="AO74" s="2223"/>
      <c r="AP74" s="2223"/>
      <c r="AQ74" s="15"/>
      <c r="AR74" s="2223">
        <v>13</v>
      </c>
      <c r="AS74" s="2223"/>
      <c r="AT74" s="2223"/>
      <c r="AU74" s="2223">
        <v>2001</v>
      </c>
      <c r="AV74" s="2223"/>
      <c r="AW74" s="2223"/>
      <c r="AX74" s="15"/>
      <c r="AY74" s="2188">
        <v>13</v>
      </c>
      <c r="AZ74" s="2189"/>
      <c r="BA74" s="2190"/>
      <c r="BB74" s="2188">
        <v>2031</v>
      </c>
      <c r="BC74" s="2189"/>
      <c r="BD74" s="2190"/>
      <c r="BE74" s="15"/>
      <c r="BF74" s="15"/>
      <c r="BG74" s="15"/>
      <c r="BH74" s="15"/>
      <c r="BI74" s="15"/>
      <c r="BJ74" s="15"/>
      <c r="BK74" s="15"/>
      <c r="BL74" s="15"/>
      <c r="BM74" s="15"/>
      <c r="BN74" s="15"/>
    </row>
    <row r="75" spans="2:66" x14ac:dyDescent="0.15">
      <c r="B75" s="2343"/>
      <c r="C75" s="2343"/>
      <c r="K75" s="2351">
        <v>13</v>
      </c>
      <c r="L75" s="2352"/>
      <c r="M75" s="2352"/>
      <c r="N75" s="2352"/>
      <c r="O75" s="2329">
        <f t="shared" si="62"/>
        <v>7.5999999999999998E-2</v>
      </c>
      <c r="P75" s="2350"/>
      <c r="Q75" s="2329">
        <f t="shared" si="63"/>
        <v>7.6999999999999999E-2</v>
      </c>
      <c r="R75" s="2330"/>
      <c r="T75" s="2357" t="s">
        <v>484</v>
      </c>
      <c r="U75" s="2358"/>
      <c r="V75" s="2359"/>
      <c r="AK75" s="2223">
        <v>14</v>
      </c>
      <c r="AL75" s="2223"/>
      <c r="AM75" s="2223"/>
      <c r="AN75" s="2223">
        <v>1939</v>
      </c>
      <c r="AO75" s="2223"/>
      <c r="AP75" s="2223"/>
      <c r="AQ75" s="15"/>
      <c r="AR75" s="2223">
        <v>14</v>
      </c>
      <c r="AS75" s="2223"/>
      <c r="AT75" s="2223"/>
      <c r="AU75" s="2223">
        <v>2002</v>
      </c>
      <c r="AV75" s="2223"/>
      <c r="AW75" s="2223"/>
      <c r="AX75" s="15"/>
      <c r="AY75" s="2188">
        <v>14</v>
      </c>
      <c r="AZ75" s="2189"/>
      <c r="BA75" s="2190"/>
      <c r="BB75" s="2188">
        <v>2032</v>
      </c>
      <c r="BC75" s="2189"/>
      <c r="BD75" s="2190"/>
      <c r="BE75" s="15"/>
      <c r="BF75" s="15"/>
      <c r="BG75" s="15"/>
      <c r="BH75" s="15"/>
      <c r="BI75" s="15"/>
      <c r="BJ75" s="15"/>
      <c r="BK75" s="15"/>
      <c r="BL75" s="15"/>
      <c r="BM75" s="15"/>
      <c r="BN75" s="15"/>
    </row>
    <row r="76" spans="2:66" x14ac:dyDescent="0.15">
      <c r="B76" s="2343"/>
      <c r="C76" s="2343"/>
      <c r="K76" s="2351">
        <v>14</v>
      </c>
      <c r="L76" s="2352"/>
      <c r="M76" s="2352"/>
      <c r="N76" s="2352"/>
      <c r="O76" s="2329">
        <f t="shared" si="62"/>
        <v>7.0999999999999994E-2</v>
      </c>
      <c r="P76" s="2350"/>
      <c r="Q76" s="2329">
        <f t="shared" si="63"/>
        <v>7.1999999999999995E-2</v>
      </c>
      <c r="R76" s="2330"/>
      <c r="T76" s="2357"/>
      <c r="U76" s="2358"/>
      <c r="V76" s="2359"/>
      <c r="AK76" s="2223">
        <v>15</v>
      </c>
      <c r="AL76" s="2223"/>
      <c r="AM76" s="2223"/>
      <c r="AN76" s="2223">
        <v>1940</v>
      </c>
      <c r="AO76" s="2223"/>
      <c r="AP76" s="2223"/>
      <c r="AQ76" s="15"/>
      <c r="AR76" s="2223">
        <v>15</v>
      </c>
      <c r="AS76" s="2223"/>
      <c r="AT76" s="2223"/>
      <c r="AU76" s="2223">
        <v>2003</v>
      </c>
      <c r="AV76" s="2223"/>
      <c r="AW76" s="2223"/>
      <c r="AX76" s="15"/>
      <c r="AY76" s="2188">
        <v>15</v>
      </c>
      <c r="AZ76" s="2189"/>
      <c r="BA76" s="2190"/>
      <c r="BB76" s="2188">
        <v>2033</v>
      </c>
      <c r="BC76" s="2189"/>
      <c r="BD76" s="2190"/>
      <c r="BE76" s="15"/>
      <c r="BF76" s="15"/>
      <c r="BG76" s="15"/>
      <c r="BH76" s="15"/>
      <c r="BI76" s="15"/>
      <c r="BJ76" s="15"/>
      <c r="BK76" s="15"/>
      <c r="BL76" s="15"/>
      <c r="BM76" s="15"/>
      <c r="BN76" s="15"/>
    </row>
    <row r="77" spans="2:66" x14ac:dyDescent="0.15">
      <c r="B77" s="2343"/>
      <c r="C77" s="2343"/>
      <c r="K77" s="2351">
        <v>15</v>
      </c>
      <c r="L77" s="2352"/>
      <c r="M77" s="2352"/>
      <c r="N77" s="2352"/>
      <c r="O77" s="2329">
        <f t="shared" si="62"/>
        <v>6.6000000000000003E-2</v>
      </c>
      <c r="P77" s="2350"/>
      <c r="Q77" s="2329">
        <f t="shared" si="63"/>
        <v>6.7000000000000004E-2</v>
      </c>
      <c r="R77" s="2330"/>
      <c r="T77" s="2357" t="s">
        <v>1053</v>
      </c>
      <c r="U77" s="2358"/>
      <c r="V77" s="2359"/>
      <c r="AB77" s="692" t="s">
        <v>396</v>
      </c>
      <c r="AK77" s="2223">
        <v>16</v>
      </c>
      <c r="AL77" s="2223"/>
      <c r="AM77" s="2223"/>
      <c r="AN77" s="2223">
        <v>1941</v>
      </c>
      <c r="AO77" s="2223"/>
      <c r="AP77" s="2223"/>
      <c r="AQ77" s="15"/>
      <c r="AR77" s="2223">
        <v>16</v>
      </c>
      <c r="AS77" s="2223"/>
      <c r="AT77" s="2223"/>
      <c r="AU77" s="2223">
        <v>2004</v>
      </c>
      <c r="AV77" s="2223"/>
      <c r="AW77" s="2223"/>
      <c r="AX77" s="15"/>
      <c r="AY77" s="2188">
        <v>16</v>
      </c>
      <c r="AZ77" s="2189"/>
      <c r="BA77" s="2190"/>
      <c r="BB77" s="2188">
        <v>2034</v>
      </c>
      <c r="BC77" s="2189"/>
      <c r="BD77" s="2190"/>
      <c r="BE77" s="15"/>
      <c r="BF77" s="15"/>
      <c r="BG77" s="15"/>
      <c r="BH77" s="15"/>
      <c r="BI77" s="15"/>
      <c r="BJ77" s="15"/>
      <c r="BK77" s="15"/>
      <c r="BL77" s="15"/>
      <c r="BM77" s="15"/>
      <c r="BN77" s="15"/>
    </row>
    <row r="78" spans="2:66" x14ac:dyDescent="0.15">
      <c r="B78" s="2343"/>
      <c r="C78" s="2343"/>
      <c r="K78" s="2351">
        <v>16</v>
      </c>
      <c r="L78" s="2352"/>
      <c r="M78" s="2352"/>
      <c r="N78" s="2352"/>
      <c r="O78" s="2329">
        <f t="shared" si="62"/>
        <v>6.2E-2</v>
      </c>
      <c r="P78" s="2350"/>
      <c r="Q78" s="2329">
        <f t="shared" si="63"/>
        <v>6.3E-2</v>
      </c>
      <c r="R78" s="2330"/>
      <c r="T78" s="2357" t="s">
        <v>1017</v>
      </c>
      <c r="U78" s="2358"/>
      <c r="V78" s="2359"/>
      <c r="AB78" s="692">
        <v>1</v>
      </c>
      <c r="AK78" s="2223">
        <v>17</v>
      </c>
      <c r="AL78" s="2223"/>
      <c r="AM78" s="2223"/>
      <c r="AN78" s="2223">
        <v>1942</v>
      </c>
      <c r="AO78" s="2223"/>
      <c r="AP78" s="2223"/>
      <c r="AQ78" s="15"/>
      <c r="AR78" s="2223">
        <v>17</v>
      </c>
      <c r="AS78" s="2223"/>
      <c r="AT78" s="2223"/>
      <c r="AU78" s="2223">
        <v>2005</v>
      </c>
      <c r="AV78" s="2223"/>
      <c r="AW78" s="2223"/>
      <c r="AX78" s="15"/>
      <c r="AY78" s="2188">
        <v>17</v>
      </c>
      <c r="AZ78" s="2189"/>
      <c r="BA78" s="2190"/>
      <c r="BB78" s="2188">
        <v>2035</v>
      </c>
      <c r="BC78" s="2189"/>
      <c r="BD78" s="2190"/>
      <c r="BE78" s="15"/>
      <c r="BF78" s="15"/>
      <c r="BG78" s="15"/>
      <c r="BH78" s="15"/>
      <c r="BI78" s="15"/>
      <c r="BJ78" s="15"/>
      <c r="BK78" s="15"/>
      <c r="BL78" s="15"/>
      <c r="BM78" s="15"/>
      <c r="BN78" s="15"/>
    </row>
    <row r="79" spans="2:66" x14ac:dyDescent="0.15">
      <c r="B79" s="2343"/>
      <c r="C79" s="2343"/>
      <c r="K79" s="2351">
        <v>17</v>
      </c>
      <c r="L79" s="2352"/>
      <c r="M79" s="2352"/>
      <c r="N79" s="2352"/>
      <c r="O79" s="2329">
        <f t="shared" si="62"/>
        <v>5.8000000000000003E-2</v>
      </c>
      <c r="P79" s="2350"/>
      <c r="Q79" s="2329">
        <f t="shared" si="63"/>
        <v>5.9000000000000004E-2</v>
      </c>
      <c r="R79" s="2330"/>
      <c r="T79" s="2362" t="s">
        <v>485</v>
      </c>
      <c r="U79" s="2363"/>
      <c r="V79" s="2364"/>
      <c r="AB79" s="692">
        <v>2</v>
      </c>
      <c r="AK79" s="2223">
        <v>18</v>
      </c>
      <c r="AL79" s="2223"/>
      <c r="AM79" s="2223"/>
      <c r="AN79" s="2223">
        <v>1943</v>
      </c>
      <c r="AO79" s="2223"/>
      <c r="AP79" s="2223"/>
      <c r="AQ79" s="15"/>
      <c r="AR79" s="2223">
        <v>18</v>
      </c>
      <c r="AS79" s="2223"/>
      <c r="AT79" s="2223"/>
      <c r="AU79" s="2223">
        <v>2006</v>
      </c>
      <c r="AV79" s="2223"/>
      <c r="AW79" s="2223"/>
      <c r="AX79" s="15"/>
      <c r="AY79" s="2188">
        <v>18</v>
      </c>
      <c r="AZ79" s="2189"/>
      <c r="BA79" s="2190"/>
      <c r="BB79" s="2188">
        <v>2036</v>
      </c>
      <c r="BC79" s="2189"/>
      <c r="BD79" s="2190"/>
      <c r="BE79" s="15"/>
      <c r="BF79" s="15"/>
      <c r="BG79" s="15"/>
      <c r="BH79" s="15"/>
      <c r="BI79" s="15"/>
      <c r="BJ79" s="15"/>
      <c r="BK79" s="15"/>
      <c r="BL79" s="15"/>
      <c r="BM79" s="15"/>
      <c r="BN79" s="15"/>
    </row>
    <row r="80" spans="2:66" x14ac:dyDescent="0.15">
      <c r="B80" s="2343"/>
      <c r="C80" s="2343"/>
      <c r="K80" s="2351">
        <v>18</v>
      </c>
      <c r="L80" s="2352"/>
      <c r="M80" s="2352"/>
      <c r="N80" s="2352"/>
      <c r="O80" s="2329">
        <f t="shared" si="62"/>
        <v>5.5E-2</v>
      </c>
      <c r="P80" s="2350"/>
      <c r="Q80" s="2329">
        <f t="shared" si="63"/>
        <v>5.6000000000000001E-2</v>
      </c>
      <c r="R80" s="2330"/>
      <c r="AB80" s="692">
        <v>3</v>
      </c>
      <c r="AK80" s="2223">
        <v>19</v>
      </c>
      <c r="AL80" s="2223"/>
      <c r="AM80" s="2223"/>
      <c r="AN80" s="2223">
        <v>1944</v>
      </c>
      <c r="AO80" s="2223"/>
      <c r="AP80" s="2223"/>
      <c r="AQ80" s="15"/>
      <c r="AR80" s="2223">
        <v>19</v>
      </c>
      <c r="AS80" s="2223"/>
      <c r="AT80" s="2223"/>
      <c r="AU80" s="2223">
        <v>2007</v>
      </c>
      <c r="AV80" s="2223"/>
      <c r="AW80" s="2223"/>
      <c r="AX80" s="15"/>
      <c r="AY80" s="2188">
        <v>19</v>
      </c>
      <c r="AZ80" s="2189"/>
      <c r="BA80" s="2190"/>
      <c r="BB80" s="2188">
        <v>2037</v>
      </c>
      <c r="BC80" s="2189"/>
      <c r="BD80" s="2190"/>
      <c r="BE80" s="15"/>
      <c r="BF80" s="15"/>
      <c r="BG80" s="15"/>
      <c r="BH80" s="15"/>
      <c r="BI80" s="15"/>
      <c r="BJ80" s="15"/>
      <c r="BK80" s="15"/>
      <c r="BL80" s="15"/>
      <c r="BM80" s="15"/>
      <c r="BN80" s="15"/>
    </row>
    <row r="81" spans="2:66" x14ac:dyDescent="0.15">
      <c r="B81" s="2343"/>
      <c r="C81" s="2343"/>
      <c r="K81" s="2351">
        <v>19</v>
      </c>
      <c r="L81" s="2352"/>
      <c r="M81" s="2352"/>
      <c r="N81" s="2352"/>
      <c r="O81" s="2329">
        <f t="shared" si="62"/>
        <v>5.1999999999999998E-2</v>
      </c>
      <c r="P81" s="2350"/>
      <c r="Q81" s="2329">
        <f t="shared" si="63"/>
        <v>5.2999999999999999E-2</v>
      </c>
      <c r="R81" s="2330"/>
      <c r="AB81" s="692">
        <v>4</v>
      </c>
      <c r="AK81" s="2223">
        <v>20</v>
      </c>
      <c r="AL81" s="2223"/>
      <c r="AM81" s="2223"/>
      <c r="AN81" s="2223">
        <v>1945</v>
      </c>
      <c r="AO81" s="2223"/>
      <c r="AP81" s="2223"/>
      <c r="AQ81" s="15"/>
      <c r="AR81" s="2223">
        <v>20</v>
      </c>
      <c r="AS81" s="2223"/>
      <c r="AT81" s="2223"/>
      <c r="AU81" s="2223">
        <v>2008</v>
      </c>
      <c r="AV81" s="2223"/>
      <c r="AW81" s="2223"/>
      <c r="AX81" s="15"/>
      <c r="AY81" s="2188">
        <v>20</v>
      </c>
      <c r="AZ81" s="2189"/>
      <c r="BA81" s="2190"/>
      <c r="BB81" s="2188">
        <v>2038</v>
      </c>
      <c r="BC81" s="2189"/>
      <c r="BD81" s="2190"/>
      <c r="BE81" s="15"/>
      <c r="BF81" s="15"/>
      <c r="BG81" s="15"/>
      <c r="BH81" s="15"/>
      <c r="BI81" s="15"/>
      <c r="BJ81" s="15"/>
      <c r="BK81" s="15"/>
      <c r="BL81" s="15"/>
      <c r="BM81" s="15"/>
      <c r="BN81" s="15"/>
    </row>
    <row r="82" spans="2:66" x14ac:dyDescent="0.15">
      <c r="B82" s="2343"/>
      <c r="C82" s="2343"/>
      <c r="K82" s="2351">
        <v>20</v>
      </c>
      <c r="L82" s="2352"/>
      <c r="M82" s="2352"/>
      <c r="N82" s="2352"/>
      <c r="O82" s="2329">
        <f t="shared" si="62"/>
        <v>0.05</v>
      </c>
      <c r="P82" s="2350"/>
      <c r="Q82" s="2329">
        <f t="shared" si="63"/>
        <v>0.05</v>
      </c>
      <c r="R82" s="2330"/>
      <c r="AB82" s="692">
        <v>5</v>
      </c>
      <c r="AK82" s="2223">
        <v>21</v>
      </c>
      <c r="AL82" s="2223"/>
      <c r="AM82" s="2223"/>
      <c r="AN82" s="2223">
        <v>1946</v>
      </c>
      <c r="AO82" s="2223"/>
      <c r="AP82" s="2223"/>
      <c r="AQ82" s="15"/>
      <c r="AR82" s="2223">
        <v>21</v>
      </c>
      <c r="AS82" s="2223"/>
      <c r="AT82" s="2223"/>
      <c r="AU82" s="2223">
        <v>2009</v>
      </c>
      <c r="AV82" s="2223"/>
      <c r="AW82" s="2223"/>
      <c r="AX82" s="15"/>
      <c r="AY82" s="2188">
        <v>21</v>
      </c>
      <c r="AZ82" s="2189"/>
      <c r="BA82" s="2190"/>
      <c r="BB82" s="2188">
        <v>2039</v>
      </c>
      <c r="BC82" s="2189"/>
      <c r="BD82" s="2190"/>
      <c r="BE82" s="15"/>
      <c r="BF82" s="15"/>
      <c r="BG82" s="15"/>
      <c r="BH82" s="15"/>
      <c r="BI82" s="15"/>
      <c r="BJ82" s="15"/>
      <c r="BK82" s="15"/>
      <c r="BL82" s="15"/>
      <c r="BM82" s="15"/>
      <c r="BN82" s="15"/>
    </row>
    <row r="83" spans="2:66" x14ac:dyDescent="0.15">
      <c r="B83" s="2343"/>
      <c r="C83" s="2343"/>
      <c r="K83" s="2351">
        <v>21</v>
      </c>
      <c r="L83" s="2352"/>
      <c r="M83" s="2352"/>
      <c r="N83" s="2352"/>
      <c r="O83" s="2329">
        <v>4.8000000000000001E-2</v>
      </c>
      <c r="P83" s="2350"/>
      <c r="Q83" s="2329">
        <f t="shared" si="63"/>
        <v>4.8000000000000001E-2</v>
      </c>
      <c r="R83" s="2330"/>
      <c r="AB83" s="692">
        <v>6</v>
      </c>
      <c r="AK83" s="2223">
        <v>22</v>
      </c>
      <c r="AL83" s="2223"/>
      <c r="AM83" s="2223"/>
      <c r="AN83" s="2223">
        <v>1947</v>
      </c>
      <c r="AO83" s="2223"/>
      <c r="AP83" s="2223"/>
      <c r="AQ83" s="15"/>
      <c r="AR83" s="2223">
        <v>22</v>
      </c>
      <c r="AS83" s="2223"/>
      <c r="AT83" s="2223"/>
      <c r="AU83" s="2223">
        <v>2010</v>
      </c>
      <c r="AV83" s="2223"/>
      <c r="AW83" s="2223"/>
      <c r="AX83" s="15"/>
      <c r="AY83" s="2188">
        <v>22</v>
      </c>
      <c r="AZ83" s="2189"/>
      <c r="BA83" s="2190"/>
      <c r="BB83" s="2188">
        <v>2040</v>
      </c>
      <c r="BC83" s="2189"/>
      <c r="BD83" s="2190"/>
      <c r="BE83" s="15"/>
      <c r="BF83" s="15"/>
      <c r="BG83" s="15"/>
      <c r="BH83" s="15"/>
      <c r="BI83" s="15"/>
      <c r="BJ83" s="15"/>
      <c r="BK83" s="15"/>
      <c r="BL83" s="15"/>
      <c r="BM83" s="15"/>
      <c r="BN83" s="15"/>
    </row>
    <row r="84" spans="2:66" x14ac:dyDescent="0.15">
      <c r="B84" s="2343"/>
      <c r="C84" s="2343"/>
      <c r="K84" s="2351">
        <v>22</v>
      </c>
      <c r="L84" s="2352"/>
      <c r="M84" s="2352"/>
      <c r="N84" s="2352"/>
      <c r="O84" s="2329">
        <v>4.5999999999999999E-2</v>
      </c>
      <c r="P84" s="2350"/>
      <c r="Q84" s="2329">
        <f t="shared" si="63"/>
        <v>4.5999999999999999E-2</v>
      </c>
      <c r="R84" s="2330"/>
      <c r="AB84" s="692">
        <v>7</v>
      </c>
      <c r="AK84" s="2223">
        <v>23</v>
      </c>
      <c r="AL84" s="2223"/>
      <c r="AM84" s="2223"/>
      <c r="AN84" s="2223">
        <v>1948</v>
      </c>
      <c r="AO84" s="2223"/>
      <c r="AP84" s="2223"/>
      <c r="AQ84" s="15"/>
      <c r="AR84" s="2223">
        <v>23</v>
      </c>
      <c r="AS84" s="2223"/>
      <c r="AT84" s="2223"/>
      <c r="AU84" s="2223">
        <v>2011</v>
      </c>
      <c r="AV84" s="2223"/>
      <c r="AW84" s="2223"/>
      <c r="AX84" s="15"/>
      <c r="AY84" s="2188">
        <v>23</v>
      </c>
      <c r="AZ84" s="2189"/>
      <c r="BA84" s="2190"/>
      <c r="BB84" s="2188">
        <v>2041</v>
      </c>
      <c r="BC84" s="2189"/>
      <c r="BD84" s="2190"/>
      <c r="BE84" s="15"/>
      <c r="BF84" s="15"/>
      <c r="BG84" s="15"/>
      <c r="BH84" s="15"/>
      <c r="BI84" s="15"/>
      <c r="BJ84" s="15"/>
      <c r="BK84" s="15"/>
      <c r="BL84" s="15"/>
      <c r="BM84" s="15"/>
      <c r="BN84" s="15"/>
    </row>
    <row r="85" spans="2:66" x14ac:dyDescent="0.15">
      <c r="B85" s="2343"/>
      <c r="C85" s="2343"/>
      <c r="K85" s="2351">
        <v>23</v>
      </c>
      <c r="L85" s="2352"/>
      <c r="M85" s="2352"/>
      <c r="N85" s="2352"/>
      <c r="O85" s="2329">
        <v>4.3999999999999997E-2</v>
      </c>
      <c r="P85" s="2350"/>
      <c r="Q85" s="2329">
        <f t="shared" si="63"/>
        <v>4.3999999999999997E-2</v>
      </c>
      <c r="R85" s="2330"/>
      <c r="AB85" s="692">
        <v>8</v>
      </c>
      <c r="AK85" s="2223">
        <v>24</v>
      </c>
      <c r="AL85" s="2223"/>
      <c r="AM85" s="2223"/>
      <c r="AN85" s="2223">
        <v>1949</v>
      </c>
      <c r="AO85" s="2223"/>
      <c r="AP85" s="2223"/>
      <c r="AQ85" s="15"/>
      <c r="AR85" s="2223">
        <v>24</v>
      </c>
      <c r="AS85" s="2223"/>
      <c r="AT85" s="2223"/>
      <c r="AU85" s="2223">
        <v>2012</v>
      </c>
      <c r="AV85" s="2223"/>
      <c r="AW85" s="2223"/>
      <c r="AX85" s="15"/>
      <c r="AY85" s="2188">
        <v>24</v>
      </c>
      <c r="AZ85" s="2189"/>
      <c r="BA85" s="2190"/>
      <c r="BB85" s="2188">
        <v>2042</v>
      </c>
      <c r="BC85" s="2189"/>
      <c r="BD85" s="2190"/>
      <c r="BE85" s="15"/>
      <c r="BF85" s="15"/>
      <c r="BG85" s="15"/>
      <c r="BH85" s="15"/>
      <c r="BI85" s="15"/>
      <c r="BJ85" s="15"/>
      <c r="BK85" s="15"/>
      <c r="BL85" s="15"/>
      <c r="BM85" s="15"/>
      <c r="BN85" s="15"/>
    </row>
    <row r="86" spans="2:66" x14ac:dyDescent="0.15">
      <c r="B86" s="2343"/>
      <c r="C86" s="2343"/>
      <c r="K86" s="2351">
        <v>24</v>
      </c>
      <c r="L86" s="2352"/>
      <c r="M86" s="2352"/>
      <c r="N86" s="2352"/>
      <c r="O86" s="2329">
        <v>4.2000000000000003E-2</v>
      </c>
      <c r="P86" s="2350"/>
      <c r="Q86" s="2329">
        <f t="shared" si="63"/>
        <v>4.2000000000000003E-2</v>
      </c>
      <c r="R86" s="2330"/>
      <c r="AB86" s="692">
        <v>9</v>
      </c>
      <c r="AK86" s="2223">
        <v>25</v>
      </c>
      <c r="AL86" s="2223"/>
      <c r="AM86" s="2223"/>
      <c r="AN86" s="2223">
        <v>1950</v>
      </c>
      <c r="AO86" s="2223"/>
      <c r="AP86" s="2223"/>
      <c r="AQ86" s="15"/>
      <c r="AR86" s="2223">
        <v>25</v>
      </c>
      <c r="AS86" s="2223"/>
      <c r="AT86" s="2223"/>
      <c r="AU86" s="2223">
        <v>2013</v>
      </c>
      <c r="AV86" s="2223"/>
      <c r="AW86" s="2223"/>
      <c r="AX86" s="15"/>
      <c r="AY86" s="2188">
        <v>25</v>
      </c>
      <c r="AZ86" s="2189"/>
      <c r="BA86" s="2190"/>
      <c r="BB86" s="2188">
        <v>2043</v>
      </c>
      <c r="BC86" s="2189"/>
      <c r="BD86" s="2190"/>
      <c r="BE86" s="15"/>
      <c r="BF86" s="15"/>
      <c r="BG86" s="15"/>
      <c r="BH86" s="15"/>
      <c r="BI86" s="15"/>
      <c r="BJ86" s="15"/>
      <c r="BK86" s="15"/>
      <c r="BL86" s="15"/>
      <c r="BM86" s="15"/>
      <c r="BN86" s="15"/>
    </row>
    <row r="87" spans="2:66" x14ac:dyDescent="0.15">
      <c r="B87" s="2343"/>
      <c r="C87" s="2343"/>
      <c r="K87" s="2351">
        <v>25</v>
      </c>
      <c r="L87" s="2352"/>
      <c r="M87" s="2352"/>
      <c r="N87" s="2352"/>
      <c r="O87" s="2329">
        <f t="shared" si="62"/>
        <v>0.04</v>
      </c>
      <c r="P87" s="2350"/>
      <c r="Q87" s="2329">
        <f t="shared" si="63"/>
        <v>0.04</v>
      </c>
      <c r="R87" s="2330"/>
      <c r="AB87" s="692">
        <v>10</v>
      </c>
      <c r="AK87" s="2223">
        <v>26</v>
      </c>
      <c r="AL87" s="2223"/>
      <c r="AM87" s="2223"/>
      <c r="AN87" s="2223">
        <v>1951</v>
      </c>
      <c r="AO87" s="2223"/>
      <c r="AP87" s="2223"/>
      <c r="AQ87" s="15"/>
      <c r="AR87" s="2223">
        <v>26</v>
      </c>
      <c r="AS87" s="2223"/>
      <c r="AT87" s="2223"/>
      <c r="AU87" s="2223">
        <v>2014</v>
      </c>
      <c r="AV87" s="2223"/>
      <c r="AW87" s="2223"/>
      <c r="AX87" s="15"/>
      <c r="AY87" s="2188">
        <v>26</v>
      </c>
      <c r="AZ87" s="2189"/>
      <c r="BA87" s="2190"/>
      <c r="BB87" s="2188">
        <v>2044</v>
      </c>
      <c r="BC87" s="2189"/>
      <c r="BD87" s="2190"/>
      <c r="BE87" s="15"/>
      <c r="BF87" s="15"/>
      <c r="BG87" s="15"/>
      <c r="BH87" s="15"/>
      <c r="BI87" s="15"/>
      <c r="BJ87" s="15"/>
      <c r="BK87" s="15"/>
      <c r="BL87" s="15"/>
      <c r="BM87" s="15"/>
      <c r="BN87" s="15"/>
    </row>
    <row r="88" spans="2:66" x14ac:dyDescent="0.15">
      <c r="B88" s="2343"/>
      <c r="C88" s="2343"/>
      <c r="K88" s="2351">
        <v>26</v>
      </c>
      <c r="L88" s="2352"/>
      <c r="M88" s="2352"/>
      <c r="N88" s="2352"/>
      <c r="O88" s="2329">
        <v>3.9E-2</v>
      </c>
      <c r="P88" s="2350"/>
      <c r="Q88" s="2329">
        <f t="shared" si="63"/>
        <v>3.9E-2</v>
      </c>
      <c r="R88" s="2330"/>
      <c r="AB88" s="692">
        <v>11</v>
      </c>
      <c r="AK88" s="2223">
        <v>27</v>
      </c>
      <c r="AL88" s="2223"/>
      <c r="AM88" s="2223"/>
      <c r="AN88" s="2223">
        <v>1952</v>
      </c>
      <c r="AO88" s="2223"/>
      <c r="AP88" s="2223"/>
      <c r="AQ88" s="15"/>
      <c r="AR88" s="2223">
        <v>27</v>
      </c>
      <c r="AS88" s="2223"/>
      <c r="AT88" s="2223"/>
      <c r="AU88" s="2223">
        <v>2015</v>
      </c>
      <c r="AV88" s="2223"/>
      <c r="AW88" s="2223"/>
      <c r="AX88" s="15"/>
      <c r="AY88" s="2188">
        <v>27</v>
      </c>
      <c r="AZ88" s="2189"/>
      <c r="BA88" s="2190"/>
      <c r="BB88" s="2188">
        <v>2045</v>
      </c>
      <c r="BC88" s="2189"/>
      <c r="BD88" s="2190"/>
      <c r="BE88" s="15"/>
      <c r="BF88" s="15"/>
      <c r="BG88" s="15"/>
      <c r="BH88" s="15"/>
      <c r="BI88" s="15"/>
      <c r="BJ88" s="15"/>
      <c r="BK88" s="15"/>
      <c r="BL88" s="15"/>
      <c r="BM88" s="15"/>
      <c r="BN88" s="15"/>
    </row>
    <row r="89" spans="2:66" x14ac:dyDescent="0.15">
      <c r="B89" s="2343"/>
      <c r="C89" s="2343"/>
      <c r="K89" s="2351">
        <v>27</v>
      </c>
      <c r="L89" s="2352"/>
      <c r="M89" s="2352"/>
      <c r="N89" s="2352"/>
      <c r="O89" s="2329">
        <f t="shared" si="62"/>
        <v>3.6999999999999998E-2</v>
      </c>
      <c r="P89" s="2350"/>
      <c r="Q89" s="2329">
        <f t="shared" si="63"/>
        <v>3.7999999999999999E-2</v>
      </c>
      <c r="R89" s="2330"/>
      <c r="AB89" s="692">
        <v>12</v>
      </c>
      <c r="AK89" s="2223">
        <v>28</v>
      </c>
      <c r="AL89" s="2223"/>
      <c r="AM89" s="2223"/>
      <c r="AN89" s="2223">
        <v>1953</v>
      </c>
      <c r="AO89" s="2223"/>
      <c r="AP89" s="2223"/>
      <c r="AQ89" s="15"/>
      <c r="AR89" s="2223">
        <v>28</v>
      </c>
      <c r="AS89" s="2223"/>
      <c r="AT89" s="2223"/>
      <c r="AU89" s="2223">
        <v>2016</v>
      </c>
      <c r="AV89" s="2223"/>
      <c r="AW89" s="2223"/>
      <c r="AX89" s="15"/>
      <c r="AY89" s="2188">
        <v>28</v>
      </c>
      <c r="AZ89" s="2189"/>
      <c r="BA89" s="2190"/>
      <c r="BB89" s="2188">
        <v>2046</v>
      </c>
      <c r="BC89" s="2189"/>
      <c r="BD89" s="2190"/>
      <c r="BE89" s="15"/>
      <c r="BF89" s="15"/>
      <c r="BG89" s="15"/>
      <c r="BH89" s="15"/>
      <c r="BI89" s="15"/>
      <c r="BJ89" s="15"/>
      <c r="BK89" s="15"/>
      <c r="BL89" s="15"/>
      <c r="BM89" s="15"/>
      <c r="BN89" s="15"/>
    </row>
    <row r="90" spans="2:66" x14ac:dyDescent="0.15">
      <c r="B90" s="2343"/>
      <c r="C90" s="2343"/>
      <c r="K90" s="2351">
        <v>28</v>
      </c>
      <c r="L90" s="2352"/>
      <c r="M90" s="2352"/>
      <c r="N90" s="2352"/>
      <c r="O90" s="2329">
        <v>3.5999999999999997E-2</v>
      </c>
      <c r="P90" s="2350"/>
      <c r="Q90" s="2329">
        <f t="shared" si="63"/>
        <v>3.6000000000000004E-2</v>
      </c>
      <c r="R90" s="2330"/>
      <c r="AK90" s="2223">
        <v>29</v>
      </c>
      <c r="AL90" s="2223"/>
      <c r="AM90" s="2223"/>
      <c r="AN90" s="2223">
        <v>1954</v>
      </c>
      <c r="AO90" s="2223"/>
      <c r="AP90" s="2223"/>
      <c r="AQ90" s="15"/>
      <c r="AR90" s="2223">
        <v>29</v>
      </c>
      <c r="AS90" s="2223"/>
      <c r="AT90" s="2223"/>
      <c r="AU90" s="2223">
        <v>2017</v>
      </c>
      <c r="AV90" s="2223"/>
      <c r="AW90" s="2223"/>
      <c r="AX90" s="15"/>
      <c r="AY90" s="2188">
        <v>29</v>
      </c>
      <c r="AZ90" s="2189"/>
      <c r="BA90" s="2190"/>
      <c r="BB90" s="2188">
        <v>2047</v>
      </c>
      <c r="BC90" s="2189"/>
      <c r="BD90" s="2190"/>
      <c r="BE90" s="15"/>
      <c r="BF90" s="15"/>
      <c r="BG90" s="15"/>
      <c r="BH90" s="15"/>
      <c r="BI90" s="15"/>
      <c r="BJ90" s="15"/>
      <c r="BK90" s="15"/>
      <c r="BL90" s="15"/>
      <c r="BM90" s="15"/>
      <c r="BN90" s="15"/>
    </row>
    <row r="91" spans="2:66" x14ac:dyDescent="0.15">
      <c r="B91" s="2343"/>
      <c r="C91" s="2343"/>
      <c r="K91" s="2351">
        <v>29</v>
      </c>
      <c r="L91" s="2352"/>
      <c r="M91" s="2352"/>
      <c r="N91" s="2352"/>
      <c r="O91" s="2329">
        <v>3.5000000000000003E-2</v>
      </c>
      <c r="P91" s="2350"/>
      <c r="Q91" s="2329">
        <f t="shared" si="63"/>
        <v>3.5000000000000003E-2</v>
      </c>
      <c r="R91" s="2330"/>
      <c r="AK91" s="2223">
        <v>30</v>
      </c>
      <c r="AL91" s="2223"/>
      <c r="AM91" s="2223"/>
      <c r="AN91" s="2223">
        <v>1955</v>
      </c>
      <c r="AO91" s="2223"/>
      <c r="AP91" s="2223"/>
      <c r="AQ91" s="15"/>
      <c r="AR91" s="2223">
        <v>30</v>
      </c>
      <c r="AS91" s="2223"/>
      <c r="AT91" s="2223"/>
      <c r="AU91" s="2223">
        <v>2018</v>
      </c>
      <c r="AV91" s="2223"/>
      <c r="AW91" s="2223"/>
      <c r="AX91" s="15"/>
      <c r="AY91" s="2188">
        <v>30</v>
      </c>
      <c r="AZ91" s="2189"/>
      <c r="BA91" s="2190"/>
      <c r="BB91" s="2188">
        <v>2048</v>
      </c>
      <c r="BC91" s="2189"/>
      <c r="BD91" s="2190"/>
      <c r="BE91" s="15"/>
      <c r="BF91" s="15"/>
      <c r="BG91" s="15"/>
      <c r="BH91" s="15"/>
      <c r="BI91" s="15"/>
      <c r="BJ91" s="15"/>
      <c r="BK91" s="15"/>
      <c r="BL91" s="15"/>
      <c r="BM91" s="15"/>
      <c r="BN91" s="15"/>
    </row>
    <row r="92" spans="2:66" x14ac:dyDescent="0.15">
      <c r="B92" s="2343"/>
      <c r="C92" s="2343"/>
      <c r="K92" s="2351">
        <v>30</v>
      </c>
      <c r="L92" s="2352"/>
      <c r="M92" s="2352"/>
      <c r="N92" s="2352"/>
      <c r="O92" s="2329">
        <v>3.4000000000000002E-2</v>
      </c>
      <c r="P92" s="2350"/>
      <c r="Q92" s="2329">
        <f t="shared" si="63"/>
        <v>3.4000000000000002E-2</v>
      </c>
      <c r="R92" s="2330"/>
      <c r="AK92" s="2223">
        <v>31</v>
      </c>
      <c r="AL92" s="2223"/>
      <c r="AM92" s="2223"/>
      <c r="AN92" s="2223">
        <v>1956</v>
      </c>
      <c r="AO92" s="2223"/>
      <c r="AP92" s="2223"/>
      <c r="AQ92" s="15"/>
      <c r="AR92" s="2223">
        <v>31</v>
      </c>
      <c r="AS92" s="2223"/>
      <c r="AT92" s="2223"/>
      <c r="AU92" s="2223">
        <v>2019</v>
      </c>
      <c r="AV92" s="2223"/>
      <c r="AW92" s="2223"/>
      <c r="AX92" s="15"/>
      <c r="AY92" s="2188">
        <v>31</v>
      </c>
      <c r="AZ92" s="2189"/>
      <c r="BA92" s="2190"/>
      <c r="BB92" s="2188">
        <v>2049</v>
      </c>
      <c r="BC92" s="2189"/>
      <c r="BD92" s="2190"/>
      <c r="BE92" s="15"/>
      <c r="BF92" s="15"/>
      <c r="BG92" s="15"/>
      <c r="BH92" s="15"/>
      <c r="BI92" s="15"/>
      <c r="BJ92" s="15"/>
      <c r="BK92" s="15"/>
      <c r="BL92" s="15"/>
      <c r="BM92" s="15"/>
      <c r="BN92" s="15"/>
    </row>
    <row r="93" spans="2:66" x14ac:dyDescent="0.15">
      <c r="B93" s="2343"/>
      <c r="C93" s="2343"/>
      <c r="K93" s="2351">
        <v>31</v>
      </c>
      <c r="L93" s="2352"/>
      <c r="M93" s="2352"/>
      <c r="N93" s="2352"/>
      <c r="O93" s="2329">
        <v>3.3000000000000002E-2</v>
      </c>
      <c r="P93" s="2350"/>
      <c r="Q93" s="2329">
        <f t="shared" si="63"/>
        <v>3.3000000000000002E-2</v>
      </c>
      <c r="R93" s="2330"/>
      <c r="AK93" s="2223">
        <v>32</v>
      </c>
      <c r="AL93" s="2223"/>
      <c r="AM93" s="2223"/>
      <c r="AN93" s="2223">
        <v>1957</v>
      </c>
      <c r="AO93" s="2223"/>
      <c r="AP93" s="2223"/>
      <c r="AQ93" s="15"/>
      <c r="AR93" s="2223">
        <v>32</v>
      </c>
      <c r="AS93" s="2223"/>
      <c r="AT93" s="2223"/>
      <c r="AU93" s="2223">
        <v>2020</v>
      </c>
      <c r="AV93" s="2223"/>
      <c r="AW93" s="2223"/>
      <c r="AX93" s="15"/>
      <c r="AY93" s="2188">
        <v>32</v>
      </c>
      <c r="AZ93" s="2189"/>
      <c r="BA93" s="2190"/>
      <c r="BB93" s="2188">
        <v>2050</v>
      </c>
      <c r="BC93" s="2189"/>
      <c r="BD93" s="2190"/>
      <c r="BE93" s="15"/>
      <c r="BF93" s="15"/>
      <c r="BG93" s="15"/>
      <c r="BH93" s="15"/>
      <c r="BI93" s="15"/>
      <c r="BJ93" s="15"/>
      <c r="BK93" s="15"/>
      <c r="BL93" s="15"/>
      <c r="BM93" s="15"/>
      <c r="BN93" s="15"/>
    </row>
    <row r="94" spans="2:66" x14ac:dyDescent="0.15">
      <c r="B94" s="2343"/>
      <c r="C94" s="2343"/>
      <c r="K94" s="2351">
        <v>32</v>
      </c>
      <c r="L94" s="2352"/>
      <c r="M94" s="2352"/>
      <c r="N94" s="2352"/>
      <c r="O94" s="2329">
        <v>3.2000000000000001E-2</v>
      </c>
      <c r="P94" s="2350"/>
      <c r="Q94" s="2329">
        <f t="shared" si="63"/>
        <v>3.2000000000000001E-2</v>
      </c>
      <c r="R94" s="2330"/>
      <c r="AK94" s="2223">
        <v>33</v>
      </c>
      <c r="AL94" s="2223"/>
      <c r="AM94" s="2223"/>
      <c r="AN94" s="2223">
        <v>1958</v>
      </c>
      <c r="AO94" s="2223"/>
      <c r="AP94" s="2223"/>
      <c r="AQ94" s="15"/>
      <c r="AR94" s="2223">
        <v>33</v>
      </c>
      <c r="AS94" s="2223"/>
      <c r="AT94" s="2223"/>
      <c r="AU94" s="2223">
        <v>2021</v>
      </c>
      <c r="AV94" s="2223"/>
      <c r="AW94" s="2223"/>
      <c r="AX94" s="15"/>
      <c r="AY94" s="2188">
        <v>33</v>
      </c>
      <c r="AZ94" s="2189"/>
      <c r="BA94" s="2190"/>
      <c r="BB94" s="2188">
        <v>2051</v>
      </c>
      <c r="BC94" s="2189"/>
      <c r="BD94" s="2190"/>
      <c r="BE94" s="15"/>
      <c r="BF94" s="15"/>
      <c r="BG94" s="15"/>
      <c r="BH94" s="15"/>
      <c r="BI94" s="15"/>
      <c r="BJ94" s="15"/>
      <c r="BK94" s="15"/>
      <c r="BL94" s="15"/>
      <c r="BM94" s="15"/>
      <c r="BN94" s="15"/>
    </row>
    <row r="95" spans="2:66" x14ac:dyDescent="0.15">
      <c r="B95" s="2343"/>
      <c r="C95" s="2343"/>
      <c r="K95" s="2351">
        <v>33</v>
      </c>
      <c r="L95" s="2352"/>
      <c r="M95" s="2352"/>
      <c r="N95" s="2352"/>
      <c r="O95" s="2329">
        <v>3.1E-2</v>
      </c>
      <c r="P95" s="2350"/>
      <c r="Q95" s="2329">
        <f t="shared" si="63"/>
        <v>3.1E-2</v>
      </c>
      <c r="R95" s="2330"/>
      <c r="AK95" s="2223">
        <v>34</v>
      </c>
      <c r="AL95" s="2223"/>
      <c r="AM95" s="2223"/>
      <c r="AN95" s="2223">
        <v>1959</v>
      </c>
      <c r="AO95" s="2223"/>
      <c r="AP95" s="2223"/>
      <c r="AQ95" s="15"/>
      <c r="AR95" s="2223">
        <v>34</v>
      </c>
      <c r="AS95" s="2223"/>
      <c r="AT95" s="2223"/>
      <c r="AU95" s="2223">
        <v>2022</v>
      </c>
      <c r="AV95" s="2223"/>
      <c r="AW95" s="2223"/>
      <c r="AX95" s="15"/>
      <c r="AY95" s="2188">
        <v>34</v>
      </c>
      <c r="AZ95" s="2189"/>
      <c r="BA95" s="2190"/>
      <c r="BB95" s="2188">
        <v>2052</v>
      </c>
      <c r="BC95" s="2189"/>
      <c r="BD95" s="2190"/>
      <c r="BE95" s="15"/>
      <c r="BF95" s="15"/>
      <c r="BG95" s="15"/>
      <c r="BH95" s="15"/>
      <c r="BI95" s="15"/>
      <c r="BJ95" s="15"/>
      <c r="BK95" s="15"/>
      <c r="BL95" s="15"/>
      <c r="BM95" s="15"/>
      <c r="BN95" s="15"/>
    </row>
    <row r="96" spans="2:66" x14ac:dyDescent="0.15">
      <c r="B96" s="2343"/>
      <c r="C96" s="2343"/>
      <c r="K96" s="2351">
        <v>34</v>
      </c>
      <c r="L96" s="2352"/>
      <c r="M96" s="2352"/>
      <c r="N96" s="2352"/>
      <c r="O96" s="2329">
        <v>0.03</v>
      </c>
      <c r="P96" s="2350"/>
      <c r="Q96" s="2329">
        <f t="shared" si="63"/>
        <v>3.0000000000000002E-2</v>
      </c>
      <c r="R96" s="2330"/>
      <c r="AK96" s="2223">
        <v>35</v>
      </c>
      <c r="AL96" s="2223"/>
      <c r="AM96" s="2223"/>
      <c r="AN96" s="2223">
        <v>1960</v>
      </c>
      <c r="AO96" s="2223"/>
      <c r="AP96" s="2223"/>
      <c r="AQ96" s="15"/>
      <c r="AR96" s="2223">
        <v>35</v>
      </c>
      <c r="AS96" s="2223"/>
      <c r="AT96" s="2223"/>
      <c r="AU96" s="2223">
        <v>2023</v>
      </c>
      <c r="AV96" s="2223"/>
      <c r="AW96" s="2223"/>
      <c r="AX96" s="15"/>
      <c r="AY96" s="2188">
        <v>35</v>
      </c>
      <c r="AZ96" s="2189"/>
      <c r="BA96" s="2190"/>
      <c r="BB96" s="2188">
        <v>2053</v>
      </c>
      <c r="BC96" s="2189"/>
      <c r="BD96" s="2190"/>
      <c r="BE96" s="15"/>
      <c r="BF96" s="15"/>
      <c r="BG96" s="15"/>
      <c r="BH96" s="15"/>
      <c r="BI96" s="15"/>
      <c r="BJ96" s="15"/>
      <c r="BK96" s="15"/>
      <c r="BL96" s="15"/>
      <c r="BM96" s="15"/>
      <c r="BN96" s="15"/>
    </row>
    <row r="97" spans="2:66" x14ac:dyDescent="0.15">
      <c r="B97" s="2343"/>
      <c r="C97" s="2343"/>
      <c r="K97" s="2351">
        <v>35</v>
      </c>
      <c r="L97" s="2352"/>
      <c r="M97" s="2352"/>
      <c r="N97" s="2352"/>
      <c r="O97" s="2329">
        <v>2.9000000000000001E-2</v>
      </c>
      <c r="P97" s="2350"/>
      <c r="Q97" s="2329">
        <f t="shared" si="63"/>
        <v>2.9000000000000001E-2</v>
      </c>
      <c r="R97" s="2330"/>
      <c r="AK97" s="2223">
        <v>36</v>
      </c>
      <c r="AL97" s="2223"/>
      <c r="AM97" s="2223"/>
      <c r="AN97" s="2223">
        <v>1961</v>
      </c>
      <c r="AO97" s="2223"/>
      <c r="AP97" s="2223"/>
      <c r="AQ97" s="15"/>
      <c r="AR97" s="2223">
        <v>36</v>
      </c>
      <c r="AS97" s="2223"/>
      <c r="AT97" s="2223"/>
      <c r="AU97" s="2223">
        <v>2024</v>
      </c>
      <c r="AV97" s="2223"/>
      <c r="AW97" s="2223"/>
      <c r="AX97" s="15"/>
      <c r="AY97" s="2188">
        <v>36</v>
      </c>
      <c r="AZ97" s="2189"/>
      <c r="BA97" s="2190"/>
      <c r="BB97" s="2188">
        <v>2054</v>
      </c>
      <c r="BC97" s="2189"/>
      <c r="BD97" s="2190"/>
      <c r="BE97" s="15"/>
      <c r="BF97" s="15"/>
      <c r="BG97" s="15"/>
      <c r="BH97" s="15"/>
      <c r="BI97" s="15"/>
      <c r="BJ97" s="15"/>
      <c r="BK97" s="15"/>
      <c r="BL97" s="15"/>
      <c r="BM97" s="15"/>
      <c r="BN97" s="15"/>
    </row>
    <row r="98" spans="2:66" x14ac:dyDescent="0.15">
      <c r="B98" s="2343"/>
      <c r="C98" s="2343"/>
      <c r="K98" s="2351">
        <v>36</v>
      </c>
      <c r="L98" s="2352"/>
      <c r="M98" s="2352"/>
      <c r="N98" s="2352"/>
      <c r="O98" s="2329">
        <v>2.8000000000000001E-2</v>
      </c>
      <c r="P98" s="2350"/>
      <c r="Q98" s="2329">
        <f t="shared" si="63"/>
        <v>2.8000000000000001E-2</v>
      </c>
      <c r="R98" s="2330"/>
      <c r="AK98" s="2223">
        <v>37</v>
      </c>
      <c r="AL98" s="2223"/>
      <c r="AM98" s="2223"/>
      <c r="AN98" s="2223">
        <v>1962</v>
      </c>
      <c r="AO98" s="2223"/>
      <c r="AP98" s="2223"/>
      <c r="AQ98" s="15"/>
      <c r="AR98" s="2223">
        <v>37</v>
      </c>
      <c r="AS98" s="2223"/>
      <c r="AT98" s="2223"/>
      <c r="AU98" s="2223">
        <v>2025</v>
      </c>
      <c r="AV98" s="2223"/>
      <c r="AW98" s="2223"/>
      <c r="AX98" s="15"/>
      <c r="AY98" s="2188">
        <v>37</v>
      </c>
      <c r="AZ98" s="2189"/>
      <c r="BA98" s="2190"/>
      <c r="BB98" s="2188">
        <v>2055</v>
      </c>
      <c r="BC98" s="2189"/>
      <c r="BD98" s="2190"/>
      <c r="BE98" s="15"/>
      <c r="BF98" s="15"/>
      <c r="BG98" s="15"/>
      <c r="BH98" s="15"/>
      <c r="BI98" s="15"/>
      <c r="BJ98" s="15"/>
      <c r="BK98" s="15"/>
      <c r="BL98" s="15"/>
      <c r="BM98" s="15"/>
      <c r="BN98" s="15"/>
    </row>
    <row r="99" spans="2:66" x14ac:dyDescent="0.15">
      <c r="B99" s="2343"/>
      <c r="C99" s="2343"/>
      <c r="K99" s="2351">
        <v>37</v>
      </c>
      <c r="L99" s="2352"/>
      <c r="M99" s="2352"/>
      <c r="N99" s="2352"/>
      <c r="O99" s="2329">
        <f t="shared" si="62"/>
        <v>2.7E-2</v>
      </c>
      <c r="P99" s="2350"/>
      <c r="Q99" s="2329">
        <f t="shared" si="63"/>
        <v>2.8000000000000001E-2</v>
      </c>
      <c r="R99" s="2330"/>
      <c r="AK99" s="2223">
        <v>38</v>
      </c>
      <c r="AL99" s="2223"/>
      <c r="AM99" s="2223"/>
      <c r="AN99" s="2223">
        <v>1963</v>
      </c>
      <c r="AO99" s="2223"/>
      <c r="AP99" s="2223"/>
      <c r="AQ99" s="15"/>
      <c r="AR99" s="2223">
        <v>38</v>
      </c>
      <c r="AS99" s="2223"/>
      <c r="AT99" s="2223"/>
      <c r="AU99" s="2223">
        <v>2026</v>
      </c>
      <c r="AV99" s="2223"/>
      <c r="AW99" s="2223"/>
      <c r="AX99" s="15"/>
      <c r="AY99" s="2188">
        <v>38</v>
      </c>
      <c r="AZ99" s="2189"/>
      <c r="BA99" s="2190"/>
      <c r="BB99" s="2188">
        <v>2056</v>
      </c>
      <c r="BC99" s="2189"/>
      <c r="BD99" s="2190"/>
      <c r="BE99" s="15"/>
      <c r="BF99" s="15"/>
      <c r="BG99" s="15"/>
      <c r="BH99" s="15"/>
      <c r="BI99" s="15"/>
      <c r="BJ99" s="15"/>
      <c r="BK99" s="15"/>
      <c r="BL99" s="15"/>
      <c r="BM99" s="15"/>
      <c r="BN99" s="15"/>
    </row>
    <row r="100" spans="2:66" x14ac:dyDescent="0.15">
      <c r="B100" s="2343"/>
      <c r="C100" s="2343"/>
      <c r="K100" s="2351">
        <v>38</v>
      </c>
      <c r="L100" s="2352"/>
      <c r="M100" s="2352"/>
      <c r="N100" s="2352"/>
      <c r="O100" s="2329">
        <v>2.7E-2</v>
      </c>
      <c r="P100" s="2350"/>
      <c r="Q100" s="2329">
        <f t="shared" si="63"/>
        <v>2.7E-2</v>
      </c>
      <c r="R100" s="2330"/>
      <c r="AK100" s="2223">
        <v>39</v>
      </c>
      <c r="AL100" s="2223"/>
      <c r="AM100" s="2223"/>
      <c r="AN100" s="2223">
        <v>1964</v>
      </c>
      <c r="AO100" s="2223"/>
      <c r="AP100" s="2223"/>
      <c r="AQ100" s="15"/>
      <c r="AR100" s="2223">
        <v>39</v>
      </c>
      <c r="AS100" s="2223"/>
      <c r="AT100" s="2223"/>
      <c r="AU100" s="2223">
        <v>2027</v>
      </c>
      <c r="AV100" s="2223"/>
      <c r="AW100" s="2223"/>
      <c r="AX100" s="15"/>
      <c r="AY100" s="2188">
        <v>39</v>
      </c>
      <c r="AZ100" s="2189"/>
      <c r="BA100" s="2190"/>
      <c r="BB100" s="2188">
        <v>2057</v>
      </c>
      <c r="BC100" s="2189"/>
      <c r="BD100" s="2190"/>
      <c r="BE100" s="15"/>
      <c r="BF100" s="15"/>
      <c r="BG100" s="15"/>
      <c r="BH100" s="15"/>
      <c r="BI100" s="15"/>
      <c r="BJ100" s="15"/>
      <c r="BK100" s="15"/>
      <c r="BL100" s="15"/>
      <c r="BM100" s="15"/>
      <c r="BN100" s="15"/>
    </row>
    <row r="101" spans="2:66" x14ac:dyDescent="0.15">
      <c r="B101" s="2343"/>
      <c r="C101" s="2343"/>
      <c r="K101" s="2351">
        <v>39</v>
      </c>
      <c r="L101" s="2352"/>
      <c r="M101" s="2352"/>
      <c r="N101" s="2352"/>
      <c r="O101" s="2329">
        <v>2.5999999999999999E-2</v>
      </c>
      <c r="P101" s="2350"/>
      <c r="Q101" s="2329">
        <f t="shared" si="63"/>
        <v>2.6000000000000002E-2</v>
      </c>
      <c r="R101" s="2330"/>
      <c r="AK101" s="2223">
        <v>40</v>
      </c>
      <c r="AL101" s="2223"/>
      <c r="AM101" s="2223"/>
      <c r="AN101" s="2223">
        <v>1965</v>
      </c>
      <c r="AO101" s="2223"/>
      <c r="AP101" s="2223"/>
      <c r="AQ101" s="15"/>
      <c r="AR101" s="2223">
        <v>40</v>
      </c>
      <c r="AS101" s="2223"/>
      <c r="AT101" s="2223"/>
      <c r="AU101" s="2223">
        <v>2028</v>
      </c>
      <c r="AV101" s="2223"/>
      <c r="AW101" s="2223"/>
      <c r="AX101" s="15"/>
      <c r="AY101" s="2188">
        <v>40</v>
      </c>
      <c r="AZ101" s="2189"/>
      <c r="BA101" s="2190"/>
      <c r="BB101" s="2188">
        <v>2058</v>
      </c>
      <c r="BC101" s="2189"/>
      <c r="BD101" s="2190"/>
      <c r="BE101" s="15"/>
      <c r="BF101" s="15"/>
      <c r="BG101" s="15"/>
      <c r="BH101" s="15"/>
      <c r="BI101" s="15"/>
      <c r="BJ101" s="15"/>
      <c r="BK101" s="15"/>
      <c r="BL101" s="15"/>
      <c r="BM101" s="15"/>
      <c r="BN101" s="15"/>
    </row>
    <row r="102" spans="2:66" x14ac:dyDescent="0.15">
      <c r="B102" s="2343"/>
      <c r="C102" s="2343"/>
      <c r="K102" s="2351">
        <v>40</v>
      </c>
      <c r="L102" s="2352"/>
      <c r="M102" s="2352"/>
      <c r="N102" s="2352"/>
      <c r="O102" s="2329">
        <f t="shared" si="62"/>
        <v>2.5000000000000001E-2</v>
      </c>
      <c r="P102" s="2350"/>
      <c r="Q102" s="2329">
        <f t="shared" si="63"/>
        <v>2.5000000000000001E-2</v>
      </c>
      <c r="R102" s="2330"/>
      <c r="AK102" s="2223">
        <v>41</v>
      </c>
      <c r="AL102" s="2223"/>
      <c r="AM102" s="2223"/>
      <c r="AN102" s="2223">
        <v>1966</v>
      </c>
      <c r="AO102" s="2223"/>
      <c r="AP102" s="2223"/>
      <c r="AQ102" s="15"/>
      <c r="AR102" s="2223">
        <v>41</v>
      </c>
      <c r="AS102" s="2223"/>
      <c r="AT102" s="2223"/>
      <c r="AU102" s="2223">
        <v>2029</v>
      </c>
      <c r="AV102" s="2223"/>
      <c r="AW102" s="2223"/>
      <c r="AX102" s="15"/>
      <c r="AY102" s="2188">
        <v>41</v>
      </c>
      <c r="AZ102" s="2189"/>
      <c r="BA102" s="2190"/>
      <c r="BB102" s="2188">
        <v>2059</v>
      </c>
      <c r="BC102" s="2189"/>
      <c r="BD102" s="2190"/>
      <c r="BE102" s="15"/>
      <c r="BF102" s="15"/>
      <c r="BG102" s="15"/>
      <c r="BH102" s="15"/>
      <c r="BI102" s="15"/>
      <c r="BJ102" s="15"/>
      <c r="BK102" s="15"/>
      <c r="BL102" s="15"/>
      <c r="BM102" s="15"/>
      <c r="BN102" s="15"/>
    </row>
    <row r="103" spans="2:66" x14ac:dyDescent="0.15">
      <c r="B103" s="2343"/>
      <c r="C103" s="2343"/>
      <c r="K103" s="2351">
        <v>41</v>
      </c>
      <c r="L103" s="2352"/>
      <c r="M103" s="2352"/>
      <c r="N103" s="2352"/>
      <c r="O103" s="2329">
        <v>2.5000000000000001E-2</v>
      </c>
      <c r="P103" s="2350"/>
      <c r="Q103" s="2329">
        <f t="shared" si="63"/>
        <v>2.5000000000000001E-2</v>
      </c>
      <c r="R103" s="2330"/>
      <c r="AK103" s="2223">
        <v>42</v>
      </c>
      <c r="AL103" s="2223"/>
      <c r="AM103" s="2223"/>
      <c r="AN103" s="2223">
        <v>1967</v>
      </c>
      <c r="AO103" s="2223"/>
      <c r="AP103" s="2223"/>
      <c r="AQ103" s="15"/>
      <c r="AR103" s="2223">
        <v>42</v>
      </c>
      <c r="AS103" s="2223"/>
      <c r="AT103" s="2223"/>
      <c r="AU103" s="2223">
        <v>2030</v>
      </c>
      <c r="AV103" s="2223"/>
      <c r="AW103" s="2223"/>
      <c r="AX103" s="15"/>
      <c r="AY103" s="2188">
        <v>42</v>
      </c>
      <c r="AZ103" s="2189"/>
      <c r="BA103" s="2190"/>
      <c r="BB103" s="2188">
        <v>2060</v>
      </c>
      <c r="BC103" s="2189"/>
      <c r="BD103" s="2190"/>
      <c r="BE103" s="15"/>
      <c r="BF103" s="15"/>
      <c r="BG103" s="15"/>
      <c r="BH103" s="15"/>
      <c r="BI103" s="15"/>
      <c r="BJ103" s="15"/>
      <c r="BK103" s="15"/>
      <c r="BL103" s="15"/>
      <c r="BM103" s="15"/>
      <c r="BN103" s="15"/>
    </row>
    <row r="104" spans="2:66" x14ac:dyDescent="0.15">
      <c r="B104" s="2343"/>
      <c r="C104" s="2343"/>
      <c r="K104" s="2351">
        <v>42</v>
      </c>
      <c r="L104" s="2352"/>
      <c r="M104" s="2352"/>
      <c r="N104" s="2352"/>
      <c r="O104" s="2329">
        <v>2.4E-2</v>
      </c>
      <c r="P104" s="2350"/>
      <c r="Q104" s="2329">
        <f t="shared" si="63"/>
        <v>2.4E-2</v>
      </c>
      <c r="R104" s="2330"/>
      <c r="AK104" s="2223">
        <v>43</v>
      </c>
      <c r="AL104" s="2223"/>
      <c r="AM104" s="2223"/>
      <c r="AN104" s="2223">
        <v>1968</v>
      </c>
      <c r="AO104" s="2223"/>
      <c r="AP104" s="2223"/>
      <c r="AQ104" s="15"/>
      <c r="AR104" s="2223">
        <v>43</v>
      </c>
      <c r="AS104" s="2223"/>
      <c r="AT104" s="2223"/>
      <c r="AU104" s="2223">
        <v>2031</v>
      </c>
      <c r="AV104" s="2223"/>
      <c r="AW104" s="2223"/>
      <c r="AX104" s="15"/>
      <c r="AY104" s="2188">
        <v>43</v>
      </c>
      <c r="AZ104" s="2189"/>
      <c r="BA104" s="2190"/>
      <c r="BB104" s="2188">
        <v>2061</v>
      </c>
      <c r="BC104" s="2189"/>
      <c r="BD104" s="2190"/>
      <c r="BE104" s="15"/>
      <c r="BF104" s="15"/>
      <c r="BG104" s="15"/>
      <c r="BH104" s="15"/>
      <c r="BI104" s="15"/>
      <c r="BJ104" s="15"/>
      <c r="BK104" s="15"/>
      <c r="BL104" s="15"/>
      <c r="BM104" s="15"/>
      <c r="BN104" s="15"/>
    </row>
    <row r="105" spans="2:66" x14ac:dyDescent="0.15">
      <c r="B105" s="2343"/>
      <c r="C105" s="2343"/>
      <c r="K105" s="2351">
        <v>43</v>
      </c>
      <c r="L105" s="2352"/>
      <c r="M105" s="2352"/>
      <c r="N105" s="2352"/>
      <c r="O105" s="2329">
        <v>2.4E-2</v>
      </c>
      <c r="P105" s="2350"/>
      <c r="Q105" s="2329">
        <f t="shared" si="63"/>
        <v>2.4E-2</v>
      </c>
      <c r="R105" s="2330"/>
      <c r="AK105" s="2223">
        <v>44</v>
      </c>
      <c r="AL105" s="2223"/>
      <c r="AM105" s="2223"/>
      <c r="AN105" s="2223">
        <v>1969</v>
      </c>
      <c r="AO105" s="2223"/>
      <c r="AP105" s="2223"/>
      <c r="AQ105" s="15"/>
      <c r="AR105" s="2223">
        <v>44</v>
      </c>
      <c r="AS105" s="2223"/>
      <c r="AT105" s="2223"/>
      <c r="AU105" s="2223">
        <v>2032</v>
      </c>
      <c r="AV105" s="2223"/>
      <c r="AW105" s="2223"/>
      <c r="AX105" s="15"/>
      <c r="AY105" s="2188">
        <v>44</v>
      </c>
      <c r="AZ105" s="2189"/>
      <c r="BA105" s="2190"/>
      <c r="BB105" s="2188">
        <v>2062</v>
      </c>
      <c r="BC105" s="2189"/>
      <c r="BD105" s="2190"/>
      <c r="BE105" s="15"/>
      <c r="BF105" s="15"/>
      <c r="BG105" s="15"/>
      <c r="BH105" s="15"/>
      <c r="BI105" s="15"/>
      <c r="BJ105" s="15"/>
      <c r="BK105" s="15"/>
      <c r="BL105" s="15"/>
      <c r="BM105" s="15"/>
      <c r="BN105" s="15"/>
    </row>
    <row r="106" spans="2:66" x14ac:dyDescent="0.15">
      <c r="B106" s="2343"/>
      <c r="C106" s="2343"/>
      <c r="K106" s="2351">
        <v>44</v>
      </c>
      <c r="L106" s="2352"/>
      <c r="M106" s="2352"/>
      <c r="N106" s="2352"/>
      <c r="O106" s="2329">
        <v>2.3E-2</v>
      </c>
      <c r="P106" s="2350"/>
      <c r="Q106" s="2329">
        <f t="shared" si="63"/>
        <v>2.3E-2</v>
      </c>
      <c r="R106" s="2330"/>
      <c r="AK106" s="2223">
        <v>45</v>
      </c>
      <c r="AL106" s="2223"/>
      <c r="AM106" s="2223"/>
      <c r="AN106" s="2223">
        <v>1970</v>
      </c>
      <c r="AO106" s="2223"/>
      <c r="AP106" s="2223"/>
      <c r="AQ106" s="15"/>
      <c r="AR106" s="2223">
        <v>45</v>
      </c>
      <c r="AS106" s="2223"/>
      <c r="AT106" s="2223"/>
      <c r="AU106" s="2223">
        <v>2033</v>
      </c>
      <c r="AV106" s="2223"/>
      <c r="AW106" s="2223"/>
      <c r="AX106" s="15"/>
      <c r="AY106" s="2188">
        <v>45</v>
      </c>
      <c r="AZ106" s="2189"/>
      <c r="BA106" s="2190"/>
      <c r="BB106" s="2188">
        <v>2063</v>
      </c>
      <c r="BC106" s="2189"/>
      <c r="BD106" s="2190"/>
      <c r="BE106" s="15"/>
      <c r="BF106" s="15"/>
      <c r="BG106" s="15"/>
      <c r="BH106" s="15"/>
      <c r="BI106" s="15"/>
      <c r="BJ106" s="15"/>
      <c r="BK106" s="15"/>
      <c r="BL106" s="15"/>
      <c r="BM106" s="15"/>
      <c r="BN106" s="15"/>
    </row>
    <row r="107" spans="2:66" x14ac:dyDescent="0.15">
      <c r="B107" s="2343"/>
      <c r="C107" s="2343"/>
      <c r="K107" s="2351">
        <v>45</v>
      </c>
      <c r="L107" s="2352"/>
      <c r="M107" s="2352"/>
      <c r="N107" s="2352"/>
      <c r="O107" s="2329">
        <v>2.3E-2</v>
      </c>
      <c r="P107" s="2350"/>
      <c r="Q107" s="2329">
        <f t="shared" si="63"/>
        <v>2.3E-2</v>
      </c>
      <c r="R107" s="2330"/>
      <c r="AK107" s="2223">
        <v>46</v>
      </c>
      <c r="AL107" s="2223"/>
      <c r="AM107" s="2223"/>
      <c r="AN107" s="2223">
        <v>1971</v>
      </c>
      <c r="AO107" s="2223"/>
      <c r="AP107" s="2223"/>
      <c r="AQ107" s="15"/>
      <c r="AR107" s="2223">
        <v>46</v>
      </c>
      <c r="AS107" s="2223"/>
      <c r="AT107" s="2223"/>
      <c r="AU107" s="2223">
        <v>2034</v>
      </c>
      <c r="AV107" s="2223"/>
      <c r="AW107" s="2223"/>
      <c r="AX107" s="15"/>
      <c r="AY107" s="2188">
        <v>46</v>
      </c>
      <c r="AZ107" s="2189"/>
      <c r="BA107" s="2190"/>
      <c r="BB107" s="2188">
        <v>2064</v>
      </c>
      <c r="BC107" s="2189"/>
      <c r="BD107" s="2190"/>
      <c r="BE107" s="15"/>
      <c r="BF107" s="15"/>
      <c r="BG107" s="15"/>
      <c r="BH107" s="15"/>
      <c r="BI107" s="15"/>
      <c r="BJ107" s="15"/>
      <c r="BK107" s="15"/>
      <c r="BL107" s="15"/>
      <c r="BM107" s="15"/>
      <c r="BN107" s="15"/>
    </row>
    <row r="108" spans="2:66" x14ac:dyDescent="0.15">
      <c r="B108" s="2343"/>
      <c r="C108" s="2343"/>
      <c r="K108" s="2351">
        <v>46</v>
      </c>
      <c r="L108" s="2352"/>
      <c r="M108" s="2352"/>
      <c r="N108" s="2352"/>
      <c r="O108" s="2329">
        <v>2.1999999999999999E-2</v>
      </c>
      <c r="P108" s="2350"/>
      <c r="Q108" s="2329">
        <f t="shared" si="63"/>
        <v>2.2000000000000002E-2</v>
      </c>
      <c r="R108" s="2330"/>
      <c r="AK108" s="2223">
        <v>47</v>
      </c>
      <c r="AL108" s="2223"/>
      <c r="AM108" s="2223"/>
      <c r="AN108" s="2223">
        <v>1972</v>
      </c>
      <c r="AO108" s="2223"/>
      <c r="AP108" s="2223"/>
      <c r="AQ108" s="15"/>
      <c r="AR108" s="2223">
        <v>47</v>
      </c>
      <c r="AS108" s="2223"/>
      <c r="AT108" s="2223"/>
      <c r="AU108" s="2223">
        <v>2035</v>
      </c>
      <c r="AV108" s="2223"/>
      <c r="AW108" s="2223"/>
      <c r="AX108" s="15"/>
      <c r="AY108" s="2188">
        <v>47</v>
      </c>
      <c r="AZ108" s="2189"/>
      <c r="BA108" s="2190"/>
      <c r="BB108" s="2188">
        <v>2065</v>
      </c>
      <c r="BC108" s="2189"/>
      <c r="BD108" s="2190"/>
      <c r="BE108" s="15"/>
      <c r="BF108" s="15"/>
      <c r="BG108" s="15"/>
      <c r="BH108" s="15"/>
      <c r="BI108" s="15"/>
      <c r="BJ108" s="15"/>
      <c r="BK108" s="15"/>
      <c r="BL108" s="15"/>
      <c r="BM108" s="15"/>
      <c r="BN108" s="15"/>
    </row>
    <row r="109" spans="2:66" x14ac:dyDescent="0.15">
      <c r="B109" s="2343"/>
      <c r="C109" s="2343"/>
      <c r="K109" s="2368">
        <v>47</v>
      </c>
      <c r="L109" s="2369"/>
      <c r="M109" s="2369"/>
      <c r="N109" s="2369"/>
      <c r="O109" s="2329">
        <v>2.1999999999999999E-2</v>
      </c>
      <c r="P109" s="2350"/>
      <c r="Q109" s="2329">
        <f t="shared" si="63"/>
        <v>2.2000000000000002E-2</v>
      </c>
      <c r="R109" s="2330"/>
      <c r="AK109" s="2223">
        <v>48</v>
      </c>
      <c r="AL109" s="2223"/>
      <c r="AM109" s="2223"/>
      <c r="AN109" s="2223">
        <v>1973</v>
      </c>
      <c r="AO109" s="2223"/>
      <c r="AP109" s="2223"/>
      <c r="AQ109" s="15"/>
      <c r="AR109" s="2223">
        <v>48</v>
      </c>
      <c r="AS109" s="2223"/>
      <c r="AT109" s="2223"/>
      <c r="AU109" s="2223">
        <v>2036</v>
      </c>
      <c r="AV109" s="2223"/>
      <c r="AW109" s="2223"/>
      <c r="AX109" s="15"/>
      <c r="AY109" s="2188">
        <v>48</v>
      </c>
      <c r="AZ109" s="2189"/>
      <c r="BA109" s="2190"/>
      <c r="BB109" s="2188">
        <v>2066</v>
      </c>
      <c r="BC109" s="2189"/>
      <c r="BD109" s="2190"/>
      <c r="BE109" s="15"/>
      <c r="BF109" s="15"/>
      <c r="BG109" s="15"/>
      <c r="BH109" s="15"/>
      <c r="BI109" s="15"/>
      <c r="BJ109" s="15"/>
      <c r="BK109" s="15"/>
      <c r="BL109" s="15"/>
      <c r="BM109" s="15"/>
      <c r="BN109" s="15"/>
    </row>
    <row r="110" spans="2:66" x14ac:dyDescent="0.15">
      <c r="B110" s="2343"/>
      <c r="C110" s="2343"/>
      <c r="K110" s="2387">
        <v>48</v>
      </c>
      <c r="L110" s="2388"/>
      <c r="M110" s="2388"/>
      <c r="N110" s="2389"/>
      <c r="O110" s="2329">
        <v>2.1000000000000001E-2</v>
      </c>
      <c r="P110" s="2350"/>
      <c r="Q110" s="2329">
        <f t="shared" si="63"/>
        <v>2.1000000000000001E-2</v>
      </c>
      <c r="R110" s="2330"/>
      <c r="AK110" s="2223">
        <v>49</v>
      </c>
      <c r="AL110" s="2223"/>
      <c r="AM110" s="2223"/>
      <c r="AN110" s="2223">
        <v>1974</v>
      </c>
      <c r="AO110" s="2223"/>
      <c r="AP110" s="2223"/>
      <c r="AQ110" s="15"/>
      <c r="AR110" s="2223">
        <v>49</v>
      </c>
      <c r="AS110" s="2223"/>
      <c r="AT110" s="2223"/>
      <c r="AU110" s="2223">
        <v>2037</v>
      </c>
      <c r="AV110" s="2223"/>
      <c r="AW110" s="2223"/>
      <c r="AX110" s="15"/>
      <c r="AY110" s="2188">
        <v>49</v>
      </c>
      <c r="AZ110" s="2189"/>
      <c r="BA110" s="2190"/>
      <c r="BB110" s="2188">
        <v>2067</v>
      </c>
      <c r="BC110" s="2189"/>
      <c r="BD110" s="2190"/>
      <c r="BE110" s="15"/>
      <c r="BF110" s="15"/>
      <c r="BG110" s="15"/>
      <c r="BH110" s="15"/>
      <c r="BI110" s="15"/>
      <c r="BJ110" s="15"/>
      <c r="BK110" s="15"/>
      <c r="BL110" s="15"/>
      <c r="BM110" s="15"/>
      <c r="BN110" s="15"/>
    </row>
    <row r="111" spans="2:66" x14ac:dyDescent="0.15">
      <c r="B111" s="2343"/>
      <c r="C111" s="2343"/>
      <c r="K111" s="2387">
        <v>49</v>
      </c>
      <c r="L111" s="2388"/>
      <c r="M111" s="2388"/>
      <c r="N111" s="2389"/>
      <c r="O111" s="2329">
        <v>2.1000000000000001E-2</v>
      </c>
      <c r="P111" s="2350"/>
      <c r="Q111" s="2329">
        <f t="shared" si="63"/>
        <v>2.1000000000000001E-2</v>
      </c>
      <c r="R111" s="2330"/>
      <c r="AK111" s="2223">
        <v>50</v>
      </c>
      <c r="AL111" s="2223"/>
      <c r="AM111" s="2223"/>
      <c r="AN111" s="2223">
        <v>1975</v>
      </c>
      <c r="AO111" s="2223"/>
      <c r="AP111" s="2223"/>
      <c r="AQ111" s="15"/>
      <c r="AR111" s="2223">
        <v>50</v>
      </c>
      <c r="AS111" s="2223"/>
      <c r="AT111" s="2223"/>
      <c r="AU111" s="2223">
        <v>2038</v>
      </c>
      <c r="AV111" s="2223"/>
      <c r="AW111" s="2223"/>
      <c r="AX111" s="15"/>
      <c r="AY111" s="2188">
        <v>50</v>
      </c>
      <c r="AZ111" s="2189"/>
      <c r="BA111" s="2190"/>
      <c r="BB111" s="2188">
        <v>2068</v>
      </c>
      <c r="BC111" s="2189"/>
      <c r="BD111" s="2190"/>
      <c r="BE111" s="15"/>
      <c r="BF111" s="15"/>
      <c r="BG111" s="15"/>
      <c r="BH111" s="15"/>
      <c r="BI111" s="15"/>
      <c r="BJ111" s="15"/>
      <c r="BK111" s="15"/>
      <c r="BL111" s="15"/>
      <c r="BM111" s="15"/>
      <c r="BN111" s="15"/>
    </row>
    <row r="112" spans="2:66" x14ac:dyDescent="0.15">
      <c r="K112" s="2390">
        <v>50</v>
      </c>
      <c r="L112" s="2391"/>
      <c r="M112" s="2391"/>
      <c r="N112" s="2392"/>
      <c r="O112" s="2374">
        <f t="shared" si="62"/>
        <v>0.02</v>
      </c>
      <c r="P112" s="2393"/>
      <c r="Q112" s="2374">
        <f t="shared" si="63"/>
        <v>0.02</v>
      </c>
      <c r="R112" s="2375"/>
      <c r="AK112" s="2223">
        <v>51</v>
      </c>
      <c r="AL112" s="2223"/>
      <c r="AM112" s="2223"/>
      <c r="AN112" s="2223">
        <v>1976</v>
      </c>
      <c r="AO112" s="2223"/>
      <c r="AP112" s="2223"/>
      <c r="AQ112" s="15"/>
      <c r="AR112" s="2223">
        <v>51</v>
      </c>
      <c r="AS112" s="2223"/>
      <c r="AT112" s="2223"/>
      <c r="AU112" s="2223">
        <v>2039</v>
      </c>
      <c r="AV112" s="2223"/>
      <c r="AW112" s="2223"/>
      <c r="AX112" s="15"/>
      <c r="AY112" s="2188">
        <v>51</v>
      </c>
      <c r="AZ112" s="2189"/>
      <c r="BA112" s="2190"/>
      <c r="BB112" s="2188">
        <v>2069</v>
      </c>
      <c r="BC112" s="2189"/>
      <c r="BD112" s="2190"/>
      <c r="BE112" s="15"/>
      <c r="BF112" s="15"/>
      <c r="BG112" s="15"/>
      <c r="BH112" s="15"/>
      <c r="BI112" s="15"/>
      <c r="BJ112" s="15"/>
      <c r="BK112" s="15"/>
      <c r="BL112" s="15"/>
      <c r="BM112" s="15"/>
      <c r="BN112" s="15"/>
    </row>
    <row r="113" spans="37:66" x14ac:dyDescent="0.15">
      <c r="AK113" s="2223">
        <v>52</v>
      </c>
      <c r="AL113" s="2223"/>
      <c r="AM113" s="2223"/>
      <c r="AN113" s="2223">
        <v>1977</v>
      </c>
      <c r="AO113" s="2223"/>
      <c r="AP113" s="2223"/>
      <c r="AQ113" s="15"/>
      <c r="AR113" s="2223">
        <v>52</v>
      </c>
      <c r="AS113" s="2223"/>
      <c r="AT113" s="2223"/>
      <c r="AU113" s="2223">
        <v>2040</v>
      </c>
      <c r="AV113" s="2223"/>
      <c r="AW113" s="2223"/>
      <c r="AX113" s="15"/>
      <c r="AY113" s="2188">
        <v>52</v>
      </c>
      <c r="AZ113" s="2189"/>
      <c r="BA113" s="2190"/>
      <c r="BB113" s="2188">
        <v>2070</v>
      </c>
      <c r="BC113" s="2189"/>
      <c r="BD113" s="2190"/>
      <c r="BE113" s="15"/>
      <c r="BF113" s="15"/>
      <c r="BG113" s="15"/>
      <c r="BH113" s="15"/>
      <c r="BI113" s="15"/>
      <c r="BJ113" s="15"/>
      <c r="BK113" s="15"/>
      <c r="BL113" s="15"/>
      <c r="BM113" s="15"/>
      <c r="BN113" s="15"/>
    </row>
    <row r="114" spans="37:66" x14ac:dyDescent="0.15">
      <c r="AK114" s="2223">
        <v>53</v>
      </c>
      <c r="AL114" s="2223"/>
      <c r="AM114" s="2223"/>
      <c r="AN114" s="2223">
        <v>1978</v>
      </c>
      <c r="AO114" s="2223"/>
      <c r="AP114" s="2223"/>
      <c r="AQ114" s="15"/>
      <c r="AR114" s="2223">
        <v>53</v>
      </c>
      <c r="AS114" s="2223"/>
      <c r="AT114" s="2223"/>
      <c r="AU114" s="2223">
        <v>2041</v>
      </c>
      <c r="AV114" s="2223"/>
      <c r="AW114" s="2223"/>
      <c r="AX114" s="15"/>
      <c r="AY114" s="2188">
        <v>53</v>
      </c>
      <c r="AZ114" s="2189"/>
      <c r="BA114" s="2190"/>
      <c r="BB114" s="2188">
        <v>2071</v>
      </c>
      <c r="BC114" s="2189"/>
      <c r="BD114" s="2190"/>
      <c r="BE114" s="15"/>
      <c r="BF114" s="15"/>
      <c r="BG114" s="15"/>
      <c r="BH114" s="15"/>
      <c r="BI114" s="15"/>
      <c r="BJ114" s="15"/>
      <c r="BK114" s="15"/>
      <c r="BL114" s="15"/>
      <c r="BM114" s="15"/>
      <c r="BN114" s="15"/>
    </row>
    <row r="115" spans="37:66" x14ac:dyDescent="0.15">
      <c r="AK115" s="2223">
        <v>54</v>
      </c>
      <c r="AL115" s="2223"/>
      <c r="AM115" s="2223"/>
      <c r="AN115" s="2223">
        <v>1979</v>
      </c>
      <c r="AO115" s="2223"/>
      <c r="AP115" s="2223"/>
      <c r="AQ115" s="15"/>
      <c r="AR115" s="2223">
        <v>54</v>
      </c>
      <c r="AS115" s="2223"/>
      <c r="AT115" s="2223"/>
      <c r="AU115" s="2223">
        <v>2042</v>
      </c>
      <c r="AV115" s="2223"/>
      <c r="AW115" s="2223"/>
      <c r="AX115" s="15"/>
      <c r="AY115" s="2188">
        <v>54</v>
      </c>
      <c r="AZ115" s="2189"/>
      <c r="BA115" s="2190"/>
      <c r="BB115" s="2188">
        <v>2072</v>
      </c>
      <c r="BC115" s="2189"/>
      <c r="BD115" s="2190"/>
      <c r="BE115" s="15"/>
      <c r="BF115" s="15"/>
      <c r="BG115" s="15"/>
      <c r="BH115" s="15"/>
      <c r="BI115" s="15"/>
      <c r="BJ115" s="15"/>
      <c r="BK115" s="15"/>
      <c r="BL115" s="15"/>
      <c r="BM115" s="15"/>
      <c r="BN115" s="15"/>
    </row>
    <row r="116" spans="37:66" x14ac:dyDescent="0.15">
      <c r="AK116" s="2223">
        <v>55</v>
      </c>
      <c r="AL116" s="2223"/>
      <c r="AM116" s="2223"/>
      <c r="AN116" s="2223">
        <v>1980</v>
      </c>
      <c r="AO116" s="2223"/>
      <c r="AP116" s="2223"/>
      <c r="AQ116" s="15"/>
      <c r="AR116" s="2223">
        <v>55</v>
      </c>
      <c r="AS116" s="2223"/>
      <c r="AT116" s="2223"/>
      <c r="AU116" s="2223">
        <v>2043</v>
      </c>
      <c r="AV116" s="2223"/>
      <c r="AW116" s="2223"/>
      <c r="AX116" s="15"/>
      <c r="AY116" s="2188">
        <v>55</v>
      </c>
      <c r="AZ116" s="2189"/>
      <c r="BA116" s="2190"/>
      <c r="BB116" s="2188">
        <v>2073</v>
      </c>
      <c r="BC116" s="2189"/>
      <c r="BD116" s="2190"/>
      <c r="BE116" s="15"/>
      <c r="BF116" s="15"/>
      <c r="BG116" s="15"/>
      <c r="BH116" s="15"/>
      <c r="BI116" s="15"/>
      <c r="BJ116" s="15"/>
      <c r="BK116" s="15"/>
      <c r="BL116" s="15"/>
      <c r="BM116" s="15"/>
      <c r="BN116" s="15"/>
    </row>
    <row r="117" spans="37:66" x14ac:dyDescent="0.15">
      <c r="AK117" s="2223">
        <v>56</v>
      </c>
      <c r="AL117" s="2223"/>
      <c r="AM117" s="2223"/>
      <c r="AN117" s="2223">
        <v>1981</v>
      </c>
      <c r="AO117" s="2223"/>
      <c r="AP117" s="2223"/>
      <c r="AQ117" s="15"/>
      <c r="AR117" s="2223">
        <v>56</v>
      </c>
      <c r="AS117" s="2223"/>
      <c r="AT117" s="2223"/>
      <c r="AU117" s="2223">
        <v>2044</v>
      </c>
      <c r="AV117" s="2223"/>
      <c r="AW117" s="2223"/>
      <c r="AX117" s="15"/>
      <c r="AY117" s="2188">
        <v>56</v>
      </c>
      <c r="AZ117" s="2189"/>
      <c r="BA117" s="2190"/>
      <c r="BB117" s="2188">
        <v>2074</v>
      </c>
      <c r="BC117" s="2189"/>
      <c r="BD117" s="2190"/>
      <c r="BE117" s="15"/>
      <c r="BF117" s="15"/>
      <c r="BG117" s="15"/>
      <c r="BH117" s="15"/>
      <c r="BI117" s="15"/>
      <c r="BJ117" s="15"/>
      <c r="BK117" s="15"/>
      <c r="BL117" s="15"/>
      <c r="BM117" s="15"/>
      <c r="BN117" s="15"/>
    </row>
    <row r="118" spans="37:66" x14ac:dyDescent="0.15">
      <c r="AK118" s="2223">
        <v>57</v>
      </c>
      <c r="AL118" s="2223"/>
      <c r="AM118" s="2223"/>
      <c r="AN118" s="2223">
        <v>1982</v>
      </c>
      <c r="AO118" s="2223"/>
      <c r="AP118" s="2223"/>
      <c r="AQ118" s="15"/>
      <c r="AR118" s="2223">
        <v>57</v>
      </c>
      <c r="AS118" s="2223"/>
      <c r="AT118" s="2223"/>
      <c r="AU118" s="2223">
        <v>2045</v>
      </c>
      <c r="AV118" s="2223"/>
      <c r="AW118" s="2223"/>
      <c r="AX118" s="15"/>
      <c r="AY118" s="2188">
        <v>57</v>
      </c>
      <c r="AZ118" s="2189"/>
      <c r="BA118" s="2190"/>
      <c r="BB118" s="2188">
        <v>2075</v>
      </c>
      <c r="BC118" s="2189"/>
      <c r="BD118" s="2190"/>
      <c r="BE118" s="15"/>
      <c r="BF118" s="15"/>
      <c r="BG118" s="15"/>
      <c r="BH118" s="15"/>
      <c r="BI118" s="15"/>
      <c r="BJ118" s="15"/>
      <c r="BK118" s="15"/>
      <c r="BL118" s="15"/>
      <c r="BM118" s="15"/>
      <c r="BN118" s="15"/>
    </row>
    <row r="119" spans="37:66" x14ac:dyDescent="0.15">
      <c r="AK119" s="2223">
        <v>58</v>
      </c>
      <c r="AL119" s="2223"/>
      <c r="AM119" s="2223"/>
      <c r="AN119" s="2223">
        <v>1983</v>
      </c>
      <c r="AO119" s="2223"/>
      <c r="AP119" s="2223"/>
      <c r="AQ119" s="15"/>
      <c r="AR119" s="2223">
        <v>58</v>
      </c>
      <c r="AS119" s="2223"/>
      <c r="AT119" s="2223"/>
      <c r="AU119" s="2223">
        <v>2046</v>
      </c>
      <c r="AV119" s="2223"/>
      <c r="AW119" s="2223"/>
      <c r="AX119" s="15"/>
      <c r="AY119" s="2188">
        <v>58</v>
      </c>
      <c r="AZ119" s="2189"/>
      <c r="BA119" s="2190"/>
      <c r="BB119" s="2188">
        <v>2076</v>
      </c>
      <c r="BC119" s="2189"/>
      <c r="BD119" s="2190"/>
      <c r="BE119" s="15"/>
      <c r="BF119" s="15"/>
      <c r="BG119" s="15"/>
      <c r="BH119" s="15"/>
      <c r="BI119" s="15"/>
      <c r="BJ119" s="15"/>
      <c r="BK119" s="15"/>
      <c r="BL119" s="15"/>
      <c r="BM119" s="15"/>
      <c r="BN119" s="15"/>
    </row>
    <row r="120" spans="37:66" x14ac:dyDescent="0.15">
      <c r="AK120" s="2223">
        <v>59</v>
      </c>
      <c r="AL120" s="2223"/>
      <c r="AM120" s="2223"/>
      <c r="AN120" s="2223">
        <v>1984</v>
      </c>
      <c r="AO120" s="2223"/>
      <c r="AP120" s="2223"/>
      <c r="AQ120" s="15"/>
      <c r="AR120" s="2223">
        <v>59</v>
      </c>
      <c r="AS120" s="2223"/>
      <c r="AT120" s="2223"/>
      <c r="AU120" s="2223">
        <v>2047</v>
      </c>
      <c r="AV120" s="2223"/>
      <c r="AW120" s="2223"/>
      <c r="AX120" s="15"/>
      <c r="AY120" s="2188">
        <v>59</v>
      </c>
      <c r="AZ120" s="2189"/>
      <c r="BA120" s="2190"/>
      <c r="BB120" s="2188">
        <v>2077</v>
      </c>
      <c r="BC120" s="2189"/>
      <c r="BD120" s="2190"/>
      <c r="BE120" s="15"/>
      <c r="BF120" s="15"/>
      <c r="BG120" s="15"/>
      <c r="BH120" s="15"/>
      <c r="BI120" s="15"/>
      <c r="BJ120" s="15"/>
      <c r="BK120" s="15"/>
      <c r="BL120" s="15"/>
      <c r="BM120" s="15"/>
      <c r="BN120" s="15"/>
    </row>
    <row r="121" spans="37:66" x14ac:dyDescent="0.15">
      <c r="AK121" s="2223">
        <v>60</v>
      </c>
      <c r="AL121" s="2223"/>
      <c r="AM121" s="2223"/>
      <c r="AN121" s="2223">
        <v>1985</v>
      </c>
      <c r="AO121" s="2223"/>
      <c r="AP121" s="2223"/>
      <c r="AQ121" s="15"/>
      <c r="AR121" s="2223">
        <v>60</v>
      </c>
      <c r="AS121" s="2223"/>
      <c r="AT121" s="2223"/>
      <c r="AU121" s="2223">
        <v>2048</v>
      </c>
      <c r="AV121" s="2223"/>
      <c r="AW121" s="2223"/>
      <c r="AX121" s="15"/>
      <c r="AY121" s="2188">
        <v>60</v>
      </c>
      <c r="AZ121" s="2189"/>
      <c r="BA121" s="2190"/>
      <c r="BB121" s="2188">
        <v>2078</v>
      </c>
      <c r="BC121" s="2189"/>
      <c r="BD121" s="2190"/>
      <c r="BE121" s="15"/>
      <c r="BF121" s="15"/>
      <c r="BG121" s="15"/>
      <c r="BH121" s="15"/>
      <c r="BI121" s="15"/>
      <c r="BJ121" s="15"/>
      <c r="BK121" s="15"/>
      <c r="BL121" s="15"/>
      <c r="BM121" s="15"/>
      <c r="BN121" s="15"/>
    </row>
    <row r="122" spans="37:66" x14ac:dyDescent="0.15">
      <c r="AK122" s="2223">
        <v>61</v>
      </c>
      <c r="AL122" s="2223"/>
      <c r="AM122" s="2223"/>
      <c r="AN122" s="2223">
        <v>1986</v>
      </c>
      <c r="AO122" s="2223"/>
      <c r="AP122" s="2223"/>
      <c r="AQ122" s="15"/>
      <c r="AR122" s="2223">
        <v>61</v>
      </c>
      <c r="AS122" s="2223"/>
      <c r="AT122" s="2223"/>
      <c r="AU122" s="2223">
        <v>2049</v>
      </c>
      <c r="AV122" s="2223"/>
      <c r="AW122" s="2223"/>
      <c r="AX122" s="15"/>
      <c r="AY122" s="2188">
        <v>61</v>
      </c>
      <c r="AZ122" s="2189"/>
      <c r="BA122" s="2190"/>
      <c r="BB122" s="2188">
        <v>2079</v>
      </c>
      <c r="BC122" s="2189"/>
      <c r="BD122" s="2190"/>
      <c r="BE122" s="15"/>
      <c r="BF122" s="15"/>
      <c r="BG122" s="15"/>
      <c r="BH122" s="15"/>
      <c r="BI122" s="15"/>
      <c r="BJ122" s="15"/>
      <c r="BK122" s="15"/>
      <c r="BL122" s="15"/>
      <c r="BM122" s="15"/>
      <c r="BN122" s="15"/>
    </row>
    <row r="123" spans="37:66" x14ac:dyDescent="0.15">
      <c r="AK123" s="2223">
        <v>62</v>
      </c>
      <c r="AL123" s="2223"/>
      <c r="AM123" s="2223"/>
      <c r="AN123" s="2223">
        <v>1987</v>
      </c>
      <c r="AO123" s="2223"/>
      <c r="AP123" s="2223"/>
      <c r="AQ123" s="15"/>
      <c r="AR123" s="2223">
        <v>62</v>
      </c>
      <c r="AS123" s="2223"/>
      <c r="AT123" s="2223"/>
      <c r="AU123" s="2223">
        <v>2050</v>
      </c>
      <c r="AV123" s="2223"/>
      <c r="AW123" s="2223"/>
      <c r="AX123" s="15"/>
      <c r="AY123" s="2188">
        <v>62</v>
      </c>
      <c r="AZ123" s="2189"/>
      <c r="BA123" s="2190"/>
      <c r="BB123" s="2188">
        <v>2080</v>
      </c>
      <c r="BC123" s="2189"/>
      <c r="BD123" s="2190"/>
      <c r="BE123" s="15"/>
      <c r="BF123" s="15"/>
      <c r="BG123" s="15"/>
      <c r="BH123" s="15"/>
      <c r="BI123" s="15"/>
      <c r="BJ123" s="15"/>
      <c r="BK123" s="15"/>
      <c r="BL123" s="15"/>
      <c r="BM123" s="15"/>
      <c r="BN123" s="15"/>
    </row>
    <row r="124" spans="37:66" x14ac:dyDescent="0.15">
      <c r="AK124" s="2223">
        <v>63</v>
      </c>
      <c r="AL124" s="2223"/>
      <c r="AM124" s="2223"/>
      <c r="AN124" s="2223">
        <v>1988</v>
      </c>
      <c r="AO124" s="2223"/>
      <c r="AP124" s="2223"/>
      <c r="AQ124" s="15"/>
      <c r="AR124" s="2223">
        <v>63</v>
      </c>
      <c r="AS124" s="2223"/>
      <c r="AT124" s="2223"/>
      <c r="AU124" s="2223">
        <v>2051</v>
      </c>
      <c r="AV124" s="2223"/>
      <c r="AW124" s="2223"/>
      <c r="AX124" s="15"/>
      <c r="AY124" s="2188">
        <v>63</v>
      </c>
      <c r="AZ124" s="2189"/>
      <c r="BA124" s="2190"/>
      <c r="BB124" s="2188">
        <v>2081</v>
      </c>
      <c r="BC124" s="2189"/>
      <c r="BD124" s="2190"/>
      <c r="BE124" s="15"/>
      <c r="BF124" s="15"/>
      <c r="BG124" s="15"/>
      <c r="BH124" s="15"/>
      <c r="BI124" s="15"/>
      <c r="BJ124" s="15"/>
      <c r="BK124" s="15"/>
      <c r="BL124" s="15"/>
      <c r="BM124" s="15"/>
      <c r="BN124" s="15"/>
    </row>
    <row r="125" spans="37:66" x14ac:dyDescent="0.15">
      <c r="AK125" s="2361">
        <v>64</v>
      </c>
      <c r="AL125" s="2361"/>
      <c r="AM125" s="2361"/>
      <c r="AN125" s="2361">
        <v>1989</v>
      </c>
      <c r="AO125" s="2361"/>
      <c r="AP125" s="2361"/>
      <c r="AQ125" s="15"/>
      <c r="AR125" s="2361">
        <v>64</v>
      </c>
      <c r="AS125" s="2361"/>
      <c r="AT125" s="2361"/>
      <c r="AU125" s="2361">
        <v>2052</v>
      </c>
      <c r="AV125" s="2361"/>
      <c r="AW125" s="2361"/>
      <c r="AX125" s="15"/>
      <c r="AY125" s="2191">
        <v>64</v>
      </c>
      <c r="AZ125" s="2192"/>
      <c r="BA125" s="2193"/>
      <c r="BB125" s="2188">
        <v>2082</v>
      </c>
      <c r="BC125" s="2189"/>
      <c r="BD125" s="2190"/>
      <c r="BE125" s="15"/>
      <c r="BF125" s="15"/>
      <c r="BG125" s="15"/>
      <c r="BH125" s="15"/>
      <c r="BI125" s="15"/>
      <c r="BJ125" s="15"/>
      <c r="BK125" s="15"/>
      <c r="BL125" s="15"/>
      <c r="BM125" s="15"/>
      <c r="BN125" s="15"/>
    </row>
  </sheetData>
  <sheetProtection selectLockedCells="1" selectUnlockedCells="1"/>
  <mergeCells count="1355">
    <mergeCell ref="Q49:U49"/>
    <mergeCell ref="AB46:AC46"/>
    <mergeCell ref="C49:H49"/>
    <mergeCell ref="I49:J49"/>
    <mergeCell ref="I48:J48"/>
    <mergeCell ref="K48:L48"/>
    <mergeCell ref="K49:P49"/>
    <mergeCell ref="AB49:AC49"/>
    <mergeCell ref="V49:Y49"/>
    <mergeCell ref="Z49:AA49"/>
    <mergeCell ref="C47:H47"/>
    <mergeCell ref="M48:N48"/>
    <mergeCell ref="Z48:AA48"/>
    <mergeCell ref="O48:P48"/>
    <mergeCell ref="I47:J47"/>
    <mergeCell ref="K47:L47"/>
    <mergeCell ref="M47:N47"/>
    <mergeCell ref="C48:H48"/>
    <mergeCell ref="V48:Y48"/>
    <mergeCell ref="O47:P47"/>
    <mergeCell ref="Q47:U47"/>
    <mergeCell ref="V47:Y47"/>
    <mergeCell ref="Q48:U48"/>
    <mergeCell ref="AB47:AC47"/>
    <mergeCell ref="I43:J43"/>
    <mergeCell ref="K43:L43"/>
    <mergeCell ref="M43:N43"/>
    <mergeCell ref="AG45:AH45"/>
    <mergeCell ref="Z45:AA45"/>
    <mergeCell ref="AB45:AC45"/>
    <mergeCell ref="V45:Y45"/>
    <mergeCell ref="Z47:AA47"/>
    <mergeCell ref="AG46:AH46"/>
    <mergeCell ref="AD45:AF45"/>
    <mergeCell ref="C46:H46"/>
    <mergeCell ref="I46:J46"/>
    <mergeCell ref="K46:L46"/>
    <mergeCell ref="M46:N46"/>
    <mergeCell ref="V46:Y46"/>
    <mergeCell ref="Z46:AA46"/>
    <mergeCell ref="O46:P46"/>
    <mergeCell ref="Q46:U46"/>
    <mergeCell ref="AG44:AH44"/>
    <mergeCell ref="Z44:AA44"/>
    <mergeCell ref="C45:H45"/>
    <mergeCell ref="I45:J45"/>
    <mergeCell ref="M44:N44"/>
    <mergeCell ref="Q45:U45"/>
    <mergeCell ref="K45:L45"/>
    <mergeCell ref="M45:N45"/>
    <mergeCell ref="K44:L44"/>
    <mergeCell ref="O45:P45"/>
    <mergeCell ref="C42:H42"/>
    <mergeCell ref="I42:J42"/>
    <mergeCell ref="K42:L42"/>
    <mergeCell ref="M42:N42"/>
    <mergeCell ref="BF42:BJ42"/>
    <mergeCell ref="AL42:AO42"/>
    <mergeCell ref="AS42:AV42"/>
    <mergeCell ref="AP42:AR42"/>
    <mergeCell ref="AJ42:AK42"/>
    <mergeCell ref="O43:P43"/>
    <mergeCell ref="O42:P42"/>
    <mergeCell ref="AD43:AF43"/>
    <mergeCell ref="AG43:AH43"/>
    <mergeCell ref="Q42:U42"/>
    <mergeCell ref="Q44:U44"/>
    <mergeCell ref="O44:P44"/>
    <mergeCell ref="AP44:AR44"/>
    <mergeCell ref="AS44:AV44"/>
    <mergeCell ref="AW44:BE44"/>
    <mergeCell ref="V44:Y44"/>
    <mergeCell ref="AB44:AC44"/>
    <mergeCell ref="AD44:AF44"/>
    <mergeCell ref="AJ44:AK44"/>
    <mergeCell ref="Q43:U43"/>
    <mergeCell ref="V43:Y43"/>
    <mergeCell ref="Z43:AA43"/>
    <mergeCell ref="AJ43:AK43"/>
    <mergeCell ref="AB43:AC43"/>
    <mergeCell ref="AL43:AO43"/>
    <mergeCell ref="C43:H43"/>
    <mergeCell ref="C44:H44"/>
    <mergeCell ref="I44:J44"/>
    <mergeCell ref="AD42:AF42"/>
    <mergeCell ref="BK42:BN42"/>
    <mergeCell ref="AW42:BE42"/>
    <mergeCell ref="AG42:AH42"/>
    <mergeCell ref="BO41:BQ41"/>
    <mergeCell ref="AB40:AC40"/>
    <mergeCell ref="AD40:AF40"/>
    <mergeCell ref="AW41:BE41"/>
    <mergeCell ref="BF41:BJ41"/>
    <mergeCell ref="AS40:AV40"/>
    <mergeCell ref="BK41:BN41"/>
    <mergeCell ref="AS41:AV41"/>
    <mergeCell ref="AJ41:AK41"/>
    <mergeCell ref="AB41:AC41"/>
    <mergeCell ref="AB42:AC42"/>
    <mergeCell ref="V42:Y42"/>
    <mergeCell ref="Z42:AA42"/>
    <mergeCell ref="BK40:BN40"/>
    <mergeCell ref="BO40:BQ40"/>
    <mergeCell ref="K41:L41"/>
    <mergeCell ref="M41:N41"/>
    <mergeCell ref="O41:P41"/>
    <mergeCell ref="C41:H41"/>
    <mergeCell ref="I41:J41"/>
    <mergeCell ref="AG40:AH40"/>
    <mergeCell ref="O40:P40"/>
    <mergeCell ref="Q40:U40"/>
    <mergeCell ref="V40:Y40"/>
    <mergeCell ref="Z40:AA40"/>
    <mergeCell ref="AJ40:AK40"/>
    <mergeCell ref="BF40:BJ40"/>
    <mergeCell ref="AG39:AH39"/>
    <mergeCell ref="V41:Y41"/>
    <mergeCell ref="Z41:AA41"/>
    <mergeCell ref="AG41:AH41"/>
    <mergeCell ref="AD41:AF41"/>
    <mergeCell ref="Q41:U41"/>
    <mergeCell ref="AJ39:AK39"/>
    <mergeCell ref="AP39:AR39"/>
    <mergeCell ref="AD39:AF39"/>
    <mergeCell ref="AS39:AV39"/>
    <mergeCell ref="K40:L40"/>
    <mergeCell ref="M40:N40"/>
    <mergeCell ref="C40:H40"/>
    <mergeCell ref="I40:J40"/>
    <mergeCell ref="BO39:BQ39"/>
    <mergeCell ref="C39:H39"/>
    <mergeCell ref="I39:J39"/>
    <mergeCell ref="K39:L39"/>
    <mergeCell ref="M39:N39"/>
    <mergeCell ref="BF39:BJ39"/>
    <mergeCell ref="BK39:BN39"/>
    <mergeCell ref="AW39:BE39"/>
    <mergeCell ref="BO38:BQ38"/>
    <mergeCell ref="AW38:BE38"/>
    <mergeCell ref="BF38:BJ38"/>
    <mergeCell ref="BK38:BN38"/>
    <mergeCell ref="AS38:AV38"/>
    <mergeCell ref="AP38:AR38"/>
    <mergeCell ref="O38:P38"/>
    <mergeCell ref="Z39:AA39"/>
    <mergeCell ref="AL39:AO39"/>
    <mergeCell ref="Q39:U39"/>
    <mergeCell ref="Z38:AA38"/>
    <mergeCell ref="AB38:AC38"/>
    <mergeCell ref="AB39:AC39"/>
    <mergeCell ref="Q38:U38"/>
    <mergeCell ref="O39:P39"/>
    <mergeCell ref="V38:Y38"/>
    <mergeCell ref="V39:Y39"/>
    <mergeCell ref="AS36:AV36"/>
    <mergeCell ref="AP36:AR36"/>
    <mergeCell ref="C38:H38"/>
    <mergeCell ref="I38:J38"/>
    <mergeCell ref="K38:L38"/>
    <mergeCell ref="AG38:AH38"/>
    <mergeCell ref="M38:N38"/>
    <mergeCell ref="C37:H37"/>
    <mergeCell ref="I37:J37"/>
    <mergeCell ref="O37:P37"/>
    <mergeCell ref="Z37:AA37"/>
    <mergeCell ref="V37:Y37"/>
    <mergeCell ref="AG36:AH36"/>
    <mergeCell ref="V36:Y36"/>
    <mergeCell ref="Z36:AA36"/>
    <mergeCell ref="AL36:AO36"/>
    <mergeCell ref="AJ37:AK37"/>
    <mergeCell ref="AL37:AO37"/>
    <mergeCell ref="AJ36:AK36"/>
    <mergeCell ref="AD38:AF38"/>
    <mergeCell ref="AJ38:AK38"/>
    <mergeCell ref="AG35:AH35"/>
    <mergeCell ref="AJ35:AK35"/>
    <mergeCell ref="AD36:AF36"/>
    <mergeCell ref="V35:Y35"/>
    <mergeCell ref="K37:L37"/>
    <mergeCell ref="M37:N37"/>
    <mergeCell ref="AD37:AF37"/>
    <mergeCell ref="AG37:AH37"/>
    <mergeCell ref="AB37:AC37"/>
    <mergeCell ref="Q37:U37"/>
    <mergeCell ref="Z35:AA35"/>
    <mergeCell ref="AB35:AC35"/>
    <mergeCell ref="AB36:AC36"/>
    <mergeCell ref="O36:P36"/>
    <mergeCell ref="Q36:U36"/>
    <mergeCell ref="AD35:AF35"/>
    <mergeCell ref="I36:J36"/>
    <mergeCell ref="K36:L36"/>
    <mergeCell ref="M36:N36"/>
    <mergeCell ref="Q35:U35"/>
    <mergeCell ref="C35:H35"/>
    <mergeCell ref="I35:J35"/>
    <mergeCell ref="K35:L35"/>
    <mergeCell ref="M35:N35"/>
    <mergeCell ref="C36:H36"/>
    <mergeCell ref="O35:P35"/>
    <mergeCell ref="BO32:BQ32"/>
    <mergeCell ref="BO33:BQ33"/>
    <mergeCell ref="BF32:BJ32"/>
    <mergeCell ref="BK32:BN32"/>
    <mergeCell ref="BK33:BN33"/>
    <mergeCell ref="BF33:BJ33"/>
    <mergeCell ref="BK34:BN34"/>
    <mergeCell ref="AP34:AR34"/>
    <mergeCell ref="BF34:BJ34"/>
    <mergeCell ref="AS34:AV34"/>
    <mergeCell ref="AW34:BE34"/>
    <mergeCell ref="AS35:AV35"/>
    <mergeCell ref="AW35:BE35"/>
    <mergeCell ref="BF35:BJ35"/>
    <mergeCell ref="BK35:BN35"/>
    <mergeCell ref="BO34:BQ34"/>
    <mergeCell ref="AP35:AR35"/>
    <mergeCell ref="C33:H33"/>
    <mergeCell ref="I33:J33"/>
    <mergeCell ref="K33:L33"/>
    <mergeCell ref="Q34:U34"/>
    <mergeCell ref="C34:H34"/>
    <mergeCell ref="I34:J34"/>
    <mergeCell ref="K34:L34"/>
    <mergeCell ref="M34:N34"/>
    <mergeCell ref="O34:P34"/>
    <mergeCell ref="AS30:AV30"/>
    <mergeCell ref="O32:P32"/>
    <mergeCell ref="Q32:U32"/>
    <mergeCell ref="AD32:AF32"/>
    <mergeCell ref="M33:N33"/>
    <mergeCell ref="Z34:AA34"/>
    <mergeCell ref="O33:P33"/>
    <mergeCell ref="AB33:AC33"/>
    <mergeCell ref="AJ33:AK33"/>
    <mergeCell ref="AD33:AF33"/>
    <mergeCell ref="V33:Y33"/>
    <mergeCell ref="Z33:AA33"/>
    <mergeCell ref="V34:Y34"/>
    <mergeCell ref="AB34:AC34"/>
    <mergeCell ref="AG34:AH34"/>
    <mergeCell ref="AG33:AH33"/>
    <mergeCell ref="AW33:BE33"/>
    <mergeCell ref="AL33:AO33"/>
    <mergeCell ref="AB32:AC32"/>
    <mergeCell ref="AJ32:AK32"/>
    <mergeCell ref="AJ34:AK34"/>
    <mergeCell ref="AS33:AV33"/>
    <mergeCell ref="AL34:AO34"/>
    <mergeCell ref="Q33:U33"/>
    <mergeCell ref="AS32:AV32"/>
    <mergeCell ref="C32:H32"/>
    <mergeCell ref="I32:J32"/>
    <mergeCell ref="K32:L32"/>
    <mergeCell ref="M32:N32"/>
    <mergeCell ref="K31:L31"/>
    <mergeCell ref="K30:L30"/>
    <mergeCell ref="M31:N31"/>
    <mergeCell ref="AL30:AO30"/>
    <mergeCell ref="AP30:AR30"/>
    <mergeCell ref="AJ30:AK30"/>
    <mergeCell ref="Q31:U31"/>
    <mergeCell ref="AB30:AC30"/>
    <mergeCell ref="AG30:AH30"/>
    <mergeCell ref="V30:Y30"/>
    <mergeCell ref="Z30:AA30"/>
    <mergeCell ref="AJ31:AK31"/>
    <mergeCell ref="AL31:AO31"/>
    <mergeCell ref="AP31:AR31"/>
    <mergeCell ref="M30:N30"/>
    <mergeCell ref="O30:P30"/>
    <mergeCell ref="V32:Y32"/>
    <mergeCell ref="Z32:AA32"/>
    <mergeCell ref="AL32:AO32"/>
    <mergeCell ref="AP32:AR32"/>
    <mergeCell ref="AB31:AC31"/>
    <mergeCell ref="AG32:AH32"/>
    <mergeCell ref="Z31:AA31"/>
    <mergeCell ref="V31:Y31"/>
    <mergeCell ref="AD31:AF31"/>
    <mergeCell ref="AG31:AH31"/>
    <mergeCell ref="AD30:AF30"/>
    <mergeCell ref="M29:N29"/>
    <mergeCell ref="O29:P29"/>
    <mergeCell ref="C29:H29"/>
    <mergeCell ref="I29:J29"/>
    <mergeCell ref="K29:L29"/>
    <mergeCell ref="C31:H31"/>
    <mergeCell ref="C30:H30"/>
    <mergeCell ref="I30:J30"/>
    <mergeCell ref="I31:J31"/>
    <mergeCell ref="O31:P31"/>
    <mergeCell ref="V29:Y29"/>
    <mergeCell ref="BF29:BJ29"/>
    <mergeCell ref="Z29:AA29"/>
    <mergeCell ref="AW29:BE29"/>
    <mergeCell ref="AS29:AV29"/>
    <mergeCell ref="Q29:U29"/>
    <mergeCell ref="BO29:BQ29"/>
    <mergeCell ref="AB29:AC29"/>
    <mergeCell ref="AJ29:AK29"/>
    <mergeCell ref="AP29:AR29"/>
    <mergeCell ref="AL29:AO29"/>
    <mergeCell ref="BK29:BN29"/>
    <mergeCell ref="AD29:AF29"/>
    <mergeCell ref="AG29:AH29"/>
    <mergeCell ref="Q30:U30"/>
    <mergeCell ref="BO31:BQ31"/>
    <mergeCell ref="BK31:BN31"/>
    <mergeCell ref="BF31:BJ31"/>
    <mergeCell ref="AW31:BE31"/>
    <mergeCell ref="BO30:BQ30"/>
    <mergeCell ref="AS31:AV31"/>
    <mergeCell ref="BF30:BJ30"/>
    <mergeCell ref="C27:H27"/>
    <mergeCell ref="I27:J27"/>
    <mergeCell ref="K27:L27"/>
    <mergeCell ref="M27:N27"/>
    <mergeCell ref="V27:Y27"/>
    <mergeCell ref="AW27:BE27"/>
    <mergeCell ref="O27:P27"/>
    <mergeCell ref="BF27:BJ27"/>
    <mergeCell ref="Z27:AA27"/>
    <mergeCell ref="AB27:AC27"/>
    <mergeCell ref="AD27:AF27"/>
    <mergeCell ref="O28:P28"/>
    <mergeCell ref="C28:H28"/>
    <mergeCell ref="I28:J28"/>
    <mergeCell ref="Q27:U27"/>
    <mergeCell ref="BO28:BQ28"/>
    <mergeCell ref="AJ28:AK28"/>
    <mergeCell ref="BK28:BN28"/>
    <mergeCell ref="M28:N28"/>
    <mergeCell ref="Q28:U28"/>
    <mergeCell ref="K28:L28"/>
    <mergeCell ref="BF28:BJ28"/>
    <mergeCell ref="AP28:AR28"/>
    <mergeCell ref="AS28:AV28"/>
    <mergeCell ref="AW28:BE28"/>
    <mergeCell ref="AB28:AC28"/>
    <mergeCell ref="AD28:AF28"/>
    <mergeCell ref="V28:Y28"/>
    <mergeCell ref="AG28:AH28"/>
    <mergeCell ref="AJ27:AK27"/>
    <mergeCell ref="Z28:AA28"/>
    <mergeCell ref="O26:P26"/>
    <mergeCell ref="Z25:AA25"/>
    <mergeCell ref="AD25:AF25"/>
    <mergeCell ref="AL26:AO26"/>
    <mergeCell ref="AL25:AO25"/>
    <mergeCell ref="V25:Y25"/>
    <mergeCell ref="AB25:AC25"/>
    <mergeCell ref="Z26:AA26"/>
    <mergeCell ref="AG25:AH25"/>
    <mergeCell ref="AJ25:AK25"/>
    <mergeCell ref="Q26:U26"/>
    <mergeCell ref="AG27:AH27"/>
    <mergeCell ref="V26:Y26"/>
    <mergeCell ref="AB26:AC26"/>
    <mergeCell ref="BO27:BQ27"/>
    <mergeCell ref="AS27:AV27"/>
    <mergeCell ref="BK27:BN27"/>
    <mergeCell ref="BO26:BQ26"/>
    <mergeCell ref="AL27:AO27"/>
    <mergeCell ref="AP27:AR27"/>
    <mergeCell ref="BO24:BQ24"/>
    <mergeCell ref="BK26:BN26"/>
    <mergeCell ref="BF26:BJ26"/>
    <mergeCell ref="BF24:BJ24"/>
    <mergeCell ref="BO25:BQ25"/>
    <mergeCell ref="BO22:BQ22"/>
    <mergeCell ref="AW22:BE22"/>
    <mergeCell ref="AS22:AV22"/>
    <mergeCell ref="BF22:BJ22"/>
    <mergeCell ref="BK22:BN22"/>
    <mergeCell ref="AD22:AF22"/>
    <mergeCell ref="AL22:AO22"/>
    <mergeCell ref="AJ22:AK22"/>
    <mergeCell ref="AG22:AH22"/>
    <mergeCell ref="AP22:AR22"/>
    <mergeCell ref="AL24:AO24"/>
    <mergeCell ref="AS24:AV24"/>
    <mergeCell ref="BK23:BN23"/>
    <mergeCell ref="BO23:BQ23"/>
    <mergeCell ref="AG24:AH24"/>
    <mergeCell ref="AW24:BE24"/>
    <mergeCell ref="AW26:BE26"/>
    <mergeCell ref="AG26:AH26"/>
    <mergeCell ref="AD26:AF26"/>
    <mergeCell ref="AJ26:AK26"/>
    <mergeCell ref="C25:H25"/>
    <mergeCell ref="I25:J25"/>
    <mergeCell ref="K25:L25"/>
    <mergeCell ref="Q25:U25"/>
    <mergeCell ref="AJ24:AK24"/>
    <mergeCell ref="O25:P25"/>
    <mergeCell ref="C26:H26"/>
    <mergeCell ref="I26:J26"/>
    <mergeCell ref="K26:L26"/>
    <mergeCell ref="M26:N26"/>
    <mergeCell ref="M25:N25"/>
    <mergeCell ref="BF23:BJ23"/>
    <mergeCell ref="M24:N24"/>
    <mergeCell ref="Q23:U23"/>
    <mergeCell ref="AJ23:AK23"/>
    <mergeCell ref="AP23:AR23"/>
    <mergeCell ref="AW23:BE23"/>
    <mergeCell ref="AD24:AF24"/>
    <mergeCell ref="AG23:AH23"/>
    <mergeCell ref="Z24:AA24"/>
    <mergeCell ref="AW25:BE25"/>
    <mergeCell ref="AS25:AV25"/>
    <mergeCell ref="AP25:AR25"/>
    <mergeCell ref="AL23:AO23"/>
    <mergeCell ref="AD23:AF23"/>
    <mergeCell ref="V23:Y23"/>
    <mergeCell ref="Z23:AA23"/>
    <mergeCell ref="AB23:AC23"/>
    <mergeCell ref="O24:P24"/>
    <mergeCell ref="V24:Y24"/>
    <mergeCell ref="Q24:U24"/>
    <mergeCell ref="AB24:AC24"/>
    <mergeCell ref="O23:P23"/>
    <mergeCell ref="Q22:U22"/>
    <mergeCell ref="C22:H22"/>
    <mergeCell ref="I22:J22"/>
    <mergeCell ref="K22:L22"/>
    <mergeCell ref="M22:N22"/>
    <mergeCell ref="M23:N23"/>
    <mergeCell ref="M20:N20"/>
    <mergeCell ref="AB20:AC20"/>
    <mergeCell ref="V21:Y21"/>
    <mergeCell ref="Q20:U20"/>
    <mergeCell ref="V20:Y20"/>
    <mergeCell ref="Z20:AA20"/>
    <mergeCell ref="Q21:U21"/>
    <mergeCell ref="Z21:AA21"/>
    <mergeCell ref="M21:N21"/>
    <mergeCell ref="C20:H20"/>
    <mergeCell ref="K21:L21"/>
    <mergeCell ref="I20:J20"/>
    <mergeCell ref="K20:L20"/>
    <mergeCell ref="C21:H21"/>
    <mergeCell ref="O22:P22"/>
    <mergeCell ref="AL20:AO20"/>
    <mergeCell ref="V22:Y22"/>
    <mergeCell ref="Z22:AA22"/>
    <mergeCell ref="AB22:AC22"/>
    <mergeCell ref="AP20:AR20"/>
    <mergeCell ref="BF20:BJ20"/>
    <mergeCell ref="BK20:BN20"/>
    <mergeCell ref="AJ20:AK20"/>
    <mergeCell ref="AG21:AH21"/>
    <mergeCell ref="AD21:AF21"/>
    <mergeCell ref="BO17:BQ18"/>
    <mergeCell ref="AD20:AF20"/>
    <mergeCell ref="AG20:AH20"/>
    <mergeCell ref="BO21:BQ21"/>
    <mergeCell ref="BK21:BN21"/>
    <mergeCell ref="AS21:AV21"/>
    <mergeCell ref="AW20:BE20"/>
    <mergeCell ref="BK17:BN18"/>
    <mergeCell ref="AW17:BE18"/>
    <mergeCell ref="BO19:BQ19"/>
    <mergeCell ref="BF19:BJ19"/>
    <mergeCell ref="BK19:BN19"/>
    <mergeCell ref="I19:J19"/>
    <mergeCell ref="K19:L19"/>
    <mergeCell ref="M19:N19"/>
    <mergeCell ref="O19:P19"/>
    <mergeCell ref="O20:P20"/>
    <mergeCell ref="I21:J21"/>
    <mergeCell ref="O21:P21"/>
    <mergeCell ref="V19:Y19"/>
    <mergeCell ref="AL21:AO21"/>
    <mergeCell ref="AU125:AW125"/>
    <mergeCell ref="AR125:AT125"/>
    <mergeCell ref="AU115:AW115"/>
    <mergeCell ref="AU124:AW124"/>
    <mergeCell ref="AR121:AT121"/>
    <mergeCell ref="AP21:AR21"/>
    <mergeCell ref="AS23:AV23"/>
    <mergeCell ref="AP26:AR26"/>
    <mergeCell ref="AW30:BE30"/>
    <mergeCell ref="AP41:AR41"/>
    <mergeCell ref="AU111:AW111"/>
    <mergeCell ref="AU112:AW112"/>
    <mergeCell ref="AU113:AW113"/>
    <mergeCell ref="AW19:BE19"/>
    <mergeCell ref="AS20:AV20"/>
    <mergeCell ref="AS19:AV19"/>
    <mergeCell ref="AU121:AW121"/>
    <mergeCell ref="AU123:AW123"/>
    <mergeCell ref="AU122:AW122"/>
    <mergeCell ref="AU120:AW120"/>
    <mergeCell ref="AU117:AW117"/>
    <mergeCell ref="AW43:BE43"/>
    <mergeCell ref="AS43:AV43"/>
    <mergeCell ref="AU108:AW108"/>
    <mergeCell ref="AR123:AT123"/>
    <mergeCell ref="AR122:AT122"/>
    <mergeCell ref="AK109:AM109"/>
    <mergeCell ref="AK100:AM100"/>
    <mergeCell ref="AK115:AM115"/>
    <mergeCell ref="AP17:AR18"/>
    <mergeCell ref="BF17:BJ18"/>
    <mergeCell ref="AS17:AV18"/>
    <mergeCell ref="AW21:BE21"/>
    <mergeCell ref="AW37:BE37"/>
    <mergeCell ref="AW40:BE40"/>
    <mergeCell ref="AS26:AV26"/>
    <mergeCell ref="AL35:AO35"/>
    <mergeCell ref="AL38:AO38"/>
    <mergeCell ref="AL41:AO41"/>
    <mergeCell ref="AP43:AR43"/>
    <mergeCell ref="AR106:AT106"/>
    <mergeCell ref="AR103:AT103"/>
    <mergeCell ref="AN104:AP104"/>
    <mergeCell ref="AR99:AT99"/>
    <mergeCell ref="AK104:AM104"/>
    <mergeCell ref="AK101:AM101"/>
    <mergeCell ref="AU110:AW110"/>
    <mergeCell ref="AU105:AW105"/>
    <mergeCell ref="AU99:AW99"/>
    <mergeCell ref="AU100:AW100"/>
    <mergeCell ref="AU97:AW97"/>
    <mergeCell ref="AU95:AW95"/>
    <mergeCell ref="AU98:AW98"/>
    <mergeCell ref="AU96:AW96"/>
    <mergeCell ref="AR94:AT94"/>
    <mergeCell ref="AK125:AM125"/>
    <mergeCell ref="AN125:AP125"/>
    <mergeCell ref="AL17:AO18"/>
    <mergeCell ref="AK123:AM123"/>
    <mergeCell ref="AK119:AM119"/>
    <mergeCell ref="AN111:AP111"/>
    <mergeCell ref="AL19:AO19"/>
    <mergeCell ref="AK92:AM92"/>
    <mergeCell ref="AP33:AR33"/>
    <mergeCell ref="AL28:AO28"/>
    <mergeCell ref="Z16:AA18"/>
    <mergeCell ref="AB16:AC18"/>
    <mergeCell ref="AB19:AC19"/>
    <mergeCell ref="AJ19:AK19"/>
    <mergeCell ref="AG17:AK18"/>
    <mergeCell ref="AB21:AC21"/>
    <mergeCell ref="Z19:AA19"/>
    <mergeCell ref="AD19:AF19"/>
    <mergeCell ref="AG19:AH19"/>
    <mergeCell ref="AJ21:AK21"/>
    <mergeCell ref="AD17:AF18"/>
    <mergeCell ref="AK117:AM117"/>
    <mergeCell ref="AN123:AP123"/>
    <mergeCell ref="AN102:AP102"/>
    <mergeCell ref="AR100:AT100"/>
    <mergeCell ref="AK96:AM96"/>
    <mergeCell ref="AN96:AP96"/>
    <mergeCell ref="AR98:AT98"/>
    <mergeCell ref="AR97:AT97"/>
    <mergeCell ref="AN94:AP94"/>
    <mergeCell ref="AR95:AT95"/>
    <mergeCell ref="AR96:AT96"/>
    <mergeCell ref="Q17:U18"/>
    <mergeCell ref="V17:Y18"/>
    <mergeCell ref="AP24:AR24"/>
    <mergeCell ref="AK124:AM124"/>
    <mergeCell ref="AR109:AT109"/>
    <mergeCell ref="AN100:AP100"/>
    <mergeCell ref="AK93:AM93"/>
    <mergeCell ref="AD34:AF34"/>
    <mergeCell ref="Q109:R109"/>
    <mergeCell ref="B16:B18"/>
    <mergeCell ref="C16:H18"/>
    <mergeCell ref="I16:J18"/>
    <mergeCell ref="K16:P18"/>
    <mergeCell ref="AR111:AT111"/>
    <mergeCell ref="Q19:U19"/>
    <mergeCell ref="AP19:AR19"/>
    <mergeCell ref="AK108:AM108"/>
    <mergeCell ref="AN101:AP101"/>
    <mergeCell ref="AR101:AT101"/>
    <mergeCell ref="B111:C111"/>
    <mergeCell ref="K111:N111"/>
    <mergeCell ref="O111:P111"/>
    <mergeCell ref="AN110:AP110"/>
    <mergeCell ref="AK110:AM110"/>
    <mergeCell ref="B110:C110"/>
    <mergeCell ref="K110:N110"/>
    <mergeCell ref="O110:P110"/>
    <mergeCell ref="Q110:R110"/>
    <mergeCell ref="K112:N112"/>
    <mergeCell ref="O112:P112"/>
    <mergeCell ref="AK118:AM118"/>
    <mergeCell ref="AK116:AM116"/>
    <mergeCell ref="Q112:R112"/>
    <mergeCell ref="AK114:AM114"/>
    <mergeCell ref="AK111:AM111"/>
    <mergeCell ref="K106:N106"/>
    <mergeCell ref="Q107:R107"/>
    <mergeCell ref="B108:C108"/>
    <mergeCell ref="K108:N108"/>
    <mergeCell ref="O108:P108"/>
    <mergeCell ref="Q108:R108"/>
    <mergeCell ref="K107:N107"/>
    <mergeCell ref="Q106:R106"/>
    <mergeCell ref="O109:P109"/>
    <mergeCell ref="AK121:AM121"/>
    <mergeCell ref="AN121:AP121"/>
    <mergeCell ref="AK120:AM120"/>
    <mergeCell ref="AK122:AM122"/>
    <mergeCell ref="AN122:AP122"/>
    <mergeCell ref="AN112:AP112"/>
    <mergeCell ref="AN114:AP114"/>
    <mergeCell ref="AN120:AP120"/>
    <mergeCell ref="AK113:AM113"/>
    <mergeCell ref="AK112:AM112"/>
    <mergeCell ref="AN113:AP113"/>
    <mergeCell ref="AN119:AP119"/>
    <mergeCell ref="AN118:AP118"/>
    <mergeCell ref="AN117:AP117"/>
    <mergeCell ref="AN115:AP115"/>
    <mergeCell ref="AN116:AP116"/>
    <mergeCell ref="O106:P106"/>
    <mergeCell ref="B106:C106"/>
    <mergeCell ref="B107:C107"/>
    <mergeCell ref="O107:P107"/>
    <mergeCell ref="B109:C109"/>
    <mergeCell ref="K109:N109"/>
    <mergeCell ref="C23:H23"/>
    <mergeCell ref="I23:J23"/>
    <mergeCell ref="K23:L23"/>
    <mergeCell ref="C24:H24"/>
    <mergeCell ref="I24:J24"/>
    <mergeCell ref="K24:L24"/>
    <mergeCell ref="B104:C104"/>
    <mergeCell ref="K104:N104"/>
    <mergeCell ref="O104:P104"/>
    <mergeCell ref="B99:C99"/>
    <mergeCell ref="K99:N99"/>
    <mergeCell ref="O100:P100"/>
    <mergeCell ref="B96:C96"/>
    <mergeCell ref="K96:N96"/>
    <mergeCell ref="O96:P96"/>
    <mergeCell ref="B87:C87"/>
    <mergeCell ref="B82:C82"/>
    <mergeCell ref="B76:C76"/>
    <mergeCell ref="K76:N76"/>
    <mergeCell ref="B75:C75"/>
    <mergeCell ref="K75:N75"/>
    <mergeCell ref="K85:N85"/>
    <mergeCell ref="O85:P85"/>
    <mergeCell ref="B79:C79"/>
    <mergeCell ref="K79:N79"/>
    <mergeCell ref="B81:C81"/>
    <mergeCell ref="K81:N81"/>
    <mergeCell ref="K80:N80"/>
    <mergeCell ref="O79:P79"/>
    <mergeCell ref="O80:P80"/>
    <mergeCell ref="C19:H19"/>
    <mergeCell ref="AR120:AT120"/>
    <mergeCell ref="AR113:AT113"/>
    <mergeCell ref="Q111:R111"/>
    <mergeCell ref="AR114:AT114"/>
    <mergeCell ref="AR110:AT110"/>
    <mergeCell ref="AR112:AT112"/>
    <mergeCell ref="AR107:AT107"/>
    <mergeCell ref="AK107:AM107"/>
    <mergeCell ref="AR115:AT115"/>
    <mergeCell ref="AN124:AP124"/>
    <mergeCell ref="AR124:AT124"/>
    <mergeCell ref="AU114:AW114"/>
    <mergeCell ref="AR119:AT119"/>
    <mergeCell ref="AU119:AW119"/>
    <mergeCell ref="AU116:AW116"/>
    <mergeCell ref="AR118:AT118"/>
    <mergeCell ref="AU118:AW118"/>
    <mergeCell ref="AR117:AT117"/>
    <mergeCell ref="AR116:AT116"/>
    <mergeCell ref="AN107:AP107"/>
    <mergeCell ref="AN106:AP106"/>
    <mergeCell ref="AU109:AW109"/>
    <mergeCell ref="AN109:AP109"/>
    <mergeCell ref="AR108:AT108"/>
    <mergeCell ref="AU107:AW107"/>
    <mergeCell ref="AN108:AP108"/>
    <mergeCell ref="AR105:AT105"/>
    <mergeCell ref="AR102:AT102"/>
    <mergeCell ref="AK102:AM102"/>
    <mergeCell ref="AU106:AW106"/>
    <mergeCell ref="AK106:AM106"/>
    <mergeCell ref="Q104:R104"/>
    <mergeCell ref="Q105:R105"/>
    <mergeCell ref="AU102:AW102"/>
    <mergeCell ref="AK103:AM103"/>
    <mergeCell ref="AN103:AP103"/>
    <mergeCell ref="AK105:AM105"/>
    <mergeCell ref="AN105:AP105"/>
    <mergeCell ref="AU104:AW104"/>
    <mergeCell ref="AR104:AT104"/>
    <mergeCell ref="O101:P101"/>
    <mergeCell ref="Q101:R101"/>
    <mergeCell ref="Q102:R102"/>
    <mergeCell ref="Q103:R103"/>
    <mergeCell ref="AU101:AW101"/>
    <mergeCell ref="O103:P103"/>
    <mergeCell ref="AU103:AW103"/>
    <mergeCell ref="B105:C105"/>
    <mergeCell ref="K105:N105"/>
    <mergeCell ref="B103:C103"/>
    <mergeCell ref="B101:C101"/>
    <mergeCell ref="K101:N101"/>
    <mergeCell ref="K103:N103"/>
    <mergeCell ref="B102:C102"/>
    <mergeCell ref="K102:N102"/>
    <mergeCell ref="O105:P105"/>
    <mergeCell ref="O102:P102"/>
    <mergeCell ref="Q100:R100"/>
    <mergeCell ref="B100:C100"/>
    <mergeCell ref="K100:N100"/>
    <mergeCell ref="AK99:AM99"/>
    <mergeCell ref="AN99:AP99"/>
    <mergeCell ref="O99:P99"/>
    <mergeCell ref="Q99:R99"/>
    <mergeCell ref="AK98:AM98"/>
    <mergeCell ref="AN98:AP98"/>
    <mergeCell ref="B98:C98"/>
    <mergeCell ref="K98:N98"/>
    <mergeCell ref="O98:P98"/>
    <mergeCell ref="Q98:R98"/>
    <mergeCell ref="B97:C97"/>
    <mergeCell ref="K97:N97"/>
    <mergeCell ref="O97:P97"/>
    <mergeCell ref="Q97:R97"/>
    <mergeCell ref="AK97:AM97"/>
    <mergeCell ref="AN97:AP97"/>
    <mergeCell ref="Q96:R96"/>
    <mergeCell ref="O95:P95"/>
    <mergeCell ref="Q95:R95"/>
    <mergeCell ref="O94:P94"/>
    <mergeCell ref="Q94:R94"/>
    <mergeCell ref="AK95:AM95"/>
    <mergeCell ref="B95:C95"/>
    <mergeCell ref="K95:N95"/>
    <mergeCell ref="B94:C94"/>
    <mergeCell ref="K94:N94"/>
    <mergeCell ref="Q92:R92"/>
    <mergeCell ref="AU93:AW93"/>
    <mergeCell ref="Q93:R93"/>
    <mergeCell ref="AU94:AW94"/>
    <mergeCell ref="AN95:AP95"/>
    <mergeCell ref="AK94:AM94"/>
    <mergeCell ref="AR91:AT91"/>
    <mergeCell ref="AU91:AW91"/>
    <mergeCell ref="AN93:AP93"/>
    <mergeCell ref="AR93:AT93"/>
    <mergeCell ref="AR92:AT92"/>
    <mergeCell ref="AU92:AW92"/>
    <mergeCell ref="AN92:AP92"/>
    <mergeCell ref="AN91:AP91"/>
    <mergeCell ref="O91:P91"/>
    <mergeCell ref="AK91:AM91"/>
    <mergeCell ref="AU89:AW89"/>
    <mergeCell ref="B89:C89"/>
    <mergeCell ref="K89:N89"/>
    <mergeCell ref="O89:P89"/>
    <mergeCell ref="Q89:R89"/>
    <mergeCell ref="K88:N88"/>
    <mergeCell ref="O88:P88"/>
    <mergeCell ref="AU88:AW88"/>
    <mergeCell ref="AR90:AT90"/>
    <mergeCell ref="AR89:AT89"/>
    <mergeCell ref="AN90:AP90"/>
    <mergeCell ref="AR88:AT88"/>
    <mergeCell ref="AU90:AW90"/>
    <mergeCell ref="Q91:R91"/>
    <mergeCell ref="AN89:AP89"/>
    <mergeCell ref="B90:C90"/>
    <mergeCell ref="K93:N93"/>
    <mergeCell ref="O93:P93"/>
    <mergeCell ref="B93:C93"/>
    <mergeCell ref="B92:C92"/>
    <mergeCell ref="K92:N92"/>
    <mergeCell ref="O92:P92"/>
    <mergeCell ref="B91:C91"/>
    <mergeCell ref="K91:N91"/>
    <mergeCell ref="K90:N90"/>
    <mergeCell ref="AK89:AM89"/>
    <mergeCell ref="AK88:AM88"/>
    <mergeCell ref="Q88:R88"/>
    <mergeCell ref="AN88:AP88"/>
    <mergeCell ref="O90:P90"/>
    <mergeCell ref="Q90:R90"/>
    <mergeCell ref="AK90:AM90"/>
    <mergeCell ref="Q86:R86"/>
    <mergeCell ref="AK86:AM86"/>
    <mergeCell ref="AN86:AP86"/>
    <mergeCell ref="Q81:R81"/>
    <mergeCell ref="O82:P82"/>
    <mergeCell ref="Q82:R82"/>
    <mergeCell ref="O83:P83"/>
    <mergeCell ref="K82:N82"/>
    <mergeCell ref="B83:C83"/>
    <mergeCell ref="AR81:AT81"/>
    <mergeCell ref="B85:C85"/>
    <mergeCell ref="AK80:AM80"/>
    <mergeCell ref="AK83:AM83"/>
    <mergeCell ref="AN82:AP82"/>
    <mergeCell ref="AN80:AP80"/>
    <mergeCell ref="AK81:AM81"/>
    <mergeCell ref="Q83:R83"/>
    <mergeCell ref="AN81:AP81"/>
    <mergeCell ref="AK82:AM82"/>
    <mergeCell ref="Q85:R85"/>
    <mergeCell ref="B84:C84"/>
    <mergeCell ref="K84:N84"/>
    <mergeCell ref="O84:P84"/>
    <mergeCell ref="AR87:AT87"/>
    <mergeCell ref="B88:C88"/>
    <mergeCell ref="AN87:AP87"/>
    <mergeCell ref="AK87:AM87"/>
    <mergeCell ref="B77:C77"/>
    <mergeCell ref="B78:C78"/>
    <mergeCell ref="K78:N78"/>
    <mergeCell ref="O78:P78"/>
    <mergeCell ref="K77:N77"/>
    <mergeCell ref="O77:P77"/>
    <mergeCell ref="AU80:AW80"/>
    <mergeCell ref="B80:C80"/>
    <mergeCell ref="O81:P81"/>
    <mergeCell ref="T79:V79"/>
    <mergeCell ref="AU83:AW83"/>
    <mergeCell ref="AN84:AP84"/>
    <mergeCell ref="AN83:AP83"/>
    <mergeCell ref="AU87:AW87"/>
    <mergeCell ref="B86:C86"/>
    <mergeCell ref="K86:N86"/>
    <mergeCell ref="O86:P86"/>
    <mergeCell ref="K87:N87"/>
    <mergeCell ref="O87:P87"/>
    <mergeCell ref="Q87:R87"/>
    <mergeCell ref="Q84:R84"/>
    <mergeCell ref="AK85:AM85"/>
    <mergeCell ref="AN85:AP85"/>
    <mergeCell ref="AU86:AW86"/>
    <mergeCell ref="AR86:AT86"/>
    <mergeCell ref="AR85:AT85"/>
    <mergeCell ref="AU85:AW85"/>
    <mergeCell ref="AU84:AW84"/>
    <mergeCell ref="AR84:AT84"/>
    <mergeCell ref="AK84:AM84"/>
    <mergeCell ref="AR83:AT83"/>
    <mergeCell ref="K83:N83"/>
    <mergeCell ref="AU75:AW75"/>
    <mergeCell ref="AN75:AP75"/>
    <mergeCell ref="AD74:AE74"/>
    <mergeCell ref="AU74:AW74"/>
    <mergeCell ref="AR74:AT74"/>
    <mergeCell ref="AN74:AP74"/>
    <mergeCell ref="AR75:AT75"/>
    <mergeCell ref="Q79:R79"/>
    <mergeCell ref="Q80:R80"/>
    <mergeCell ref="AU78:AW78"/>
    <mergeCell ref="AK79:AM79"/>
    <mergeCell ref="AN79:AP79"/>
    <mergeCell ref="AR79:AT79"/>
    <mergeCell ref="AU79:AW79"/>
    <mergeCell ref="AR78:AT78"/>
    <mergeCell ref="AN78:AP78"/>
    <mergeCell ref="AK77:AM77"/>
    <mergeCell ref="T76:V76"/>
    <mergeCell ref="AK78:AM78"/>
    <mergeCell ref="Q78:R78"/>
    <mergeCell ref="Q77:R77"/>
    <mergeCell ref="B74:C74"/>
    <mergeCell ref="B72:C72"/>
    <mergeCell ref="K72:N72"/>
    <mergeCell ref="O72:P72"/>
    <mergeCell ref="B73:C73"/>
    <mergeCell ref="K74:N74"/>
    <mergeCell ref="O74:P74"/>
    <mergeCell ref="K73:N73"/>
    <mergeCell ref="O73:P73"/>
    <mergeCell ref="AU81:AW81"/>
    <mergeCell ref="AR82:AT82"/>
    <mergeCell ref="AU82:AW82"/>
    <mergeCell ref="AR80:AT80"/>
    <mergeCell ref="AK75:AM75"/>
    <mergeCell ref="AU76:AW76"/>
    <mergeCell ref="AN77:AP77"/>
    <mergeCell ref="AR77:AT77"/>
    <mergeCell ref="AU77:AW77"/>
    <mergeCell ref="AN76:AP76"/>
    <mergeCell ref="AR76:AT76"/>
    <mergeCell ref="T77:V77"/>
    <mergeCell ref="AK76:AM76"/>
    <mergeCell ref="T78:V78"/>
    <mergeCell ref="O76:P76"/>
    <mergeCell ref="Q76:R76"/>
    <mergeCell ref="AK74:AM74"/>
    <mergeCell ref="AB74:AC74"/>
    <mergeCell ref="O75:P75"/>
    <mergeCell ref="Q75:R75"/>
    <mergeCell ref="Q74:R74"/>
    <mergeCell ref="T74:V74"/>
    <mergeCell ref="T75:V75"/>
    <mergeCell ref="AD71:AE71"/>
    <mergeCell ref="AK71:AM71"/>
    <mergeCell ref="Q72:R72"/>
    <mergeCell ref="Q73:R73"/>
    <mergeCell ref="AN73:AP73"/>
    <mergeCell ref="AB72:AC72"/>
    <mergeCell ref="AK72:AM72"/>
    <mergeCell ref="AN72:AP72"/>
    <mergeCell ref="AU72:AW72"/>
    <mergeCell ref="T73:V73"/>
    <mergeCell ref="AB73:AC73"/>
    <mergeCell ref="AD73:AE73"/>
    <mergeCell ref="AK73:AM73"/>
    <mergeCell ref="AD72:AE72"/>
    <mergeCell ref="T72:V72"/>
    <mergeCell ref="AU73:AW73"/>
    <mergeCell ref="AR73:AT73"/>
    <mergeCell ref="AR72:AT72"/>
    <mergeCell ref="BL68:BN68"/>
    <mergeCell ref="AN68:AP68"/>
    <mergeCell ref="AN69:AP69"/>
    <mergeCell ref="AR69:AT69"/>
    <mergeCell ref="AU69:AW69"/>
    <mergeCell ref="BL69:BN69"/>
    <mergeCell ref="AU68:AW68"/>
    <mergeCell ref="BL67:BN67"/>
    <mergeCell ref="AU67:AW67"/>
    <mergeCell ref="AY67:BA67"/>
    <mergeCell ref="BB67:BD67"/>
    <mergeCell ref="AY68:BA68"/>
    <mergeCell ref="BB68:BD68"/>
    <mergeCell ref="AY69:BA69"/>
    <mergeCell ref="BB69:BD69"/>
    <mergeCell ref="AU71:AW71"/>
    <mergeCell ref="AN71:AP71"/>
    <mergeCell ref="AN70:AP70"/>
    <mergeCell ref="AR70:AT70"/>
    <mergeCell ref="AR71:AT71"/>
    <mergeCell ref="AY70:BA70"/>
    <mergeCell ref="BB70:BD70"/>
    <mergeCell ref="AY71:BA71"/>
    <mergeCell ref="AU70:AW70"/>
    <mergeCell ref="AB69:AC69"/>
    <mergeCell ref="AD69:AE69"/>
    <mergeCell ref="AR68:AT68"/>
    <mergeCell ref="AN67:AP67"/>
    <mergeCell ref="AR67:AT67"/>
    <mergeCell ref="Q68:R68"/>
    <mergeCell ref="BB71:BD71"/>
    <mergeCell ref="AK69:AM69"/>
    <mergeCell ref="AB68:AC68"/>
    <mergeCell ref="AD68:AE68"/>
    <mergeCell ref="AK68:AM68"/>
    <mergeCell ref="Q69:R69"/>
    <mergeCell ref="K68:N68"/>
    <mergeCell ref="O68:P68"/>
    <mergeCell ref="B69:C69"/>
    <mergeCell ref="K69:N69"/>
    <mergeCell ref="B68:C68"/>
    <mergeCell ref="O69:P69"/>
    <mergeCell ref="O67:P67"/>
    <mergeCell ref="AK67:AM67"/>
    <mergeCell ref="B71:C71"/>
    <mergeCell ref="AB70:AC70"/>
    <mergeCell ref="AB71:AC71"/>
    <mergeCell ref="K71:N71"/>
    <mergeCell ref="O71:P71"/>
    <mergeCell ref="Q71:R71"/>
    <mergeCell ref="Q70:R70"/>
    <mergeCell ref="B70:C70"/>
    <mergeCell ref="K70:N70"/>
    <mergeCell ref="O70:P70"/>
    <mergeCell ref="AK70:AM70"/>
    <mergeCell ref="AD70:AE70"/>
    <mergeCell ref="AN66:AP66"/>
    <mergeCell ref="AR66:AT66"/>
    <mergeCell ref="AU66:AW66"/>
    <mergeCell ref="Q65:R65"/>
    <mergeCell ref="AK65:AM65"/>
    <mergeCell ref="Q67:R67"/>
    <mergeCell ref="AD67:AE67"/>
    <mergeCell ref="AD64:AE64"/>
    <mergeCell ref="AB65:AC65"/>
    <mergeCell ref="AD65:AE65"/>
    <mergeCell ref="AB66:AC66"/>
    <mergeCell ref="T65:V65"/>
    <mergeCell ref="O63:P63"/>
    <mergeCell ref="AB63:AC63"/>
    <mergeCell ref="T63:V63"/>
    <mergeCell ref="Q63:R63"/>
    <mergeCell ref="B67:C67"/>
    <mergeCell ref="K67:N67"/>
    <mergeCell ref="AD66:AE66"/>
    <mergeCell ref="AB67:AC67"/>
    <mergeCell ref="B66:C66"/>
    <mergeCell ref="K66:N66"/>
    <mergeCell ref="T67:V67"/>
    <mergeCell ref="O66:P66"/>
    <mergeCell ref="Q66:R66"/>
    <mergeCell ref="AK66:AM66"/>
    <mergeCell ref="AN64:AP64"/>
    <mergeCell ref="AK62:AM62"/>
    <mergeCell ref="AK64:AM64"/>
    <mergeCell ref="B62:C62"/>
    <mergeCell ref="K62:N62"/>
    <mergeCell ref="B63:C63"/>
    <mergeCell ref="K63:N63"/>
    <mergeCell ref="B65:C65"/>
    <mergeCell ref="O64:P64"/>
    <mergeCell ref="B64:C64"/>
    <mergeCell ref="K65:N65"/>
    <mergeCell ref="O65:P65"/>
    <mergeCell ref="K64:N64"/>
    <mergeCell ref="AR64:AT64"/>
    <mergeCell ref="AN65:AP65"/>
    <mergeCell ref="AR65:AT65"/>
    <mergeCell ref="AU65:AW65"/>
    <mergeCell ref="BL63:BN63"/>
    <mergeCell ref="BL62:BN62"/>
    <mergeCell ref="AR62:AT62"/>
    <mergeCell ref="AU62:AW62"/>
    <mergeCell ref="AU63:AW63"/>
    <mergeCell ref="AR63:AT63"/>
    <mergeCell ref="AB61:AE61"/>
    <mergeCell ref="AN63:AP63"/>
    <mergeCell ref="BL61:BN61"/>
    <mergeCell ref="K61:N61"/>
    <mergeCell ref="O61:R61"/>
    <mergeCell ref="T61:V61"/>
    <mergeCell ref="X61:Z61"/>
    <mergeCell ref="AY65:BA65"/>
    <mergeCell ref="BB65:BD65"/>
    <mergeCell ref="Q64:R64"/>
    <mergeCell ref="AD62:AE62"/>
    <mergeCell ref="AY62:BA62"/>
    <mergeCell ref="BB62:BD62"/>
    <mergeCell ref="AY63:BA63"/>
    <mergeCell ref="BB63:BD63"/>
    <mergeCell ref="AY64:BA64"/>
    <mergeCell ref="BB64:BD64"/>
    <mergeCell ref="O62:P62"/>
    <mergeCell ref="Q62:R62"/>
    <mergeCell ref="AB62:AC62"/>
    <mergeCell ref="X62:Z62"/>
    <mergeCell ref="AN62:AP62"/>
    <mergeCell ref="T64:V64"/>
    <mergeCell ref="AB64:AC64"/>
    <mergeCell ref="AD63:AE63"/>
    <mergeCell ref="AK63:AM63"/>
    <mergeCell ref="AD48:AF48"/>
    <mergeCell ref="BG62:BI62"/>
    <mergeCell ref="BF49:BJ49"/>
    <mergeCell ref="AL48:AO48"/>
    <mergeCell ref="BO46:BQ46"/>
    <mergeCell ref="ES46:EU46"/>
    <mergeCell ref="BG61:BI61"/>
    <mergeCell ref="AK61:AM61"/>
    <mergeCell ref="AN61:AP61"/>
    <mergeCell ref="AU61:AW61"/>
    <mergeCell ref="AR61:AT61"/>
    <mergeCell ref="ES48:EU48"/>
    <mergeCell ref="AW48:BE48"/>
    <mergeCell ref="AW49:BE49"/>
    <mergeCell ref="BO47:BQ47"/>
    <mergeCell ref="BK47:BN47"/>
    <mergeCell ref="ES47:EU47"/>
    <mergeCell ref="BF47:BJ47"/>
    <mergeCell ref="AP47:AR47"/>
    <mergeCell ref="AS47:AV47"/>
    <mergeCell ref="AD47:AF47"/>
    <mergeCell ref="AD46:AF46"/>
    <mergeCell ref="AL47:AO47"/>
    <mergeCell ref="AG47:AH47"/>
    <mergeCell ref="AP49:AR49"/>
    <mergeCell ref="BK46:BN46"/>
    <mergeCell ref="AS49:AV49"/>
    <mergeCell ref="BF48:BJ48"/>
    <mergeCell ref="BF46:BJ46"/>
    <mergeCell ref="AS48:AV48"/>
    <mergeCell ref="AL49:AO49"/>
    <mergeCell ref="AD49:AF49"/>
    <mergeCell ref="AL45:AO45"/>
    <mergeCell ref="ES35:EU35"/>
    <mergeCell ref="ES41:EU41"/>
    <mergeCell ref="ES42:EU42"/>
    <mergeCell ref="ES39:EU39"/>
    <mergeCell ref="ES40:EU40"/>
    <mergeCell ref="BO45:BQ45"/>
    <mergeCell ref="ES43:EU43"/>
    <mergeCell ref="ES44:EU44"/>
    <mergeCell ref="BO35:BQ35"/>
    <mergeCell ref="BO36:BQ36"/>
    <mergeCell ref="BO48:BQ48"/>
    <mergeCell ref="BK48:BN48"/>
    <mergeCell ref="AL40:AO40"/>
    <mergeCell ref="AP40:AR40"/>
    <mergeCell ref="BO42:BQ42"/>
    <mergeCell ref="BK43:BN43"/>
    <mergeCell ref="BO43:BQ43"/>
    <mergeCell ref="BF44:BJ44"/>
    <mergeCell ref="BK44:BN44"/>
    <mergeCell ref="BO44:BQ44"/>
    <mergeCell ref="BF43:BJ43"/>
    <mergeCell ref="AL44:AO44"/>
    <mergeCell ref="AP48:AR48"/>
    <mergeCell ref="BO37:BQ37"/>
    <mergeCell ref="BF36:BJ36"/>
    <mergeCell ref="BK36:BN36"/>
    <mergeCell ref="BK37:BN37"/>
    <mergeCell ref="BF37:BJ37"/>
    <mergeCell ref="AP37:AR37"/>
    <mergeCell ref="AW36:BE36"/>
    <mergeCell ref="AS37:AV37"/>
    <mergeCell ref="AG49:AK49"/>
    <mergeCell ref="AJ48:AK48"/>
    <mergeCell ref="AB48:AC48"/>
    <mergeCell ref="BO49:BQ49"/>
    <mergeCell ref="BK49:BN49"/>
    <mergeCell ref="AW45:BE45"/>
    <mergeCell ref="AW46:BE46"/>
    <mergeCell ref="ES38:EU38"/>
    <mergeCell ref="ES36:EU36"/>
    <mergeCell ref="ES37:EU37"/>
    <mergeCell ref="BK45:BN45"/>
    <mergeCell ref="ES45:EU45"/>
    <mergeCell ref="BF45:BJ45"/>
    <mergeCell ref="ES26:EU26"/>
    <mergeCell ref="ES27:EU27"/>
    <mergeCell ref="ES28:EU28"/>
    <mergeCell ref="ES34:EU34"/>
    <mergeCell ref="ES31:EU31"/>
    <mergeCell ref="ES32:EU32"/>
    <mergeCell ref="ES33:EU33"/>
    <mergeCell ref="ES29:EU29"/>
    <mergeCell ref="ES30:EU30"/>
    <mergeCell ref="AP46:AR46"/>
    <mergeCell ref="AG48:AH48"/>
    <mergeCell ref="AJ46:AK46"/>
    <mergeCell ref="AW47:BE47"/>
    <mergeCell ref="AL46:AO46"/>
    <mergeCell ref="AJ47:AK47"/>
    <mergeCell ref="AJ45:AK45"/>
    <mergeCell ref="AP45:AR45"/>
    <mergeCell ref="AS45:AV45"/>
    <mergeCell ref="AS46:AV46"/>
    <mergeCell ref="CM4:CM5"/>
    <mergeCell ref="CN16:CN18"/>
    <mergeCell ref="DB16:DB18"/>
    <mergeCell ref="CO17:CO18"/>
    <mergeCell ref="CP17:CP18"/>
    <mergeCell ref="CQ17:CQ18"/>
    <mergeCell ref="CV16:CV18"/>
    <mergeCell ref="DA16:DA17"/>
    <mergeCell ref="CR16:CR18"/>
    <mergeCell ref="CS16:CS18"/>
    <mergeCell ref="BS14:CK15"/>
    <mergeCell ref="BS16:BS18"/>
    <mergeCell ref="BT16:BT18"/>
    <mergeCell ref="BU16:BU18"/>
    <mergeCell ref="BV16:BV18"/>
    <mergeCell ref="CG16:CG18"/>
    <mergeCell ref="ER16:ER18"/>
    <mergeCell ref="ED17:ED18"/>
    <mergeCell ref="EQ17:EQ18"/>
    <mergeCell ref="DQ16:DQ18"/>
    <mergeCell ref="EG16:EG18"/>
    <mergeCell ref="EH16:EH18"/>
    <mergeCell ref="EI16:EI18"/>
    <mergeCell ref="EE16:EE18"/>
    <mergeCell ref="EF16:EF18"/>
    <mergeCell ref="DS16:DS18"/>
    <mergeCell ref="DU16:DU18"/>
    <mergeCell ref="EB17:EB18"/>
    <mergeCell ref="DT16:DT18"/>
    <mergeCell ref="EQ14:FE15"/>
    <mergeCell ref="BY16:BY18"/>
    <mergeCell ref="CB16:CB18"/>
    <mergeCell ref="FH14:FJ15"/>
    <mergeCell ref="EC17:EC18"/>
    <mergeCell ref="DJ16:DJ18"/>
    <mergeCell ref="FA17:FA18"/>
    <mergeCell ref="FD17:FD18"/>
    <mergeCell ref="CN14:DM15"/>
    <mergeCell ref="DP14:EI15"/>
    <mergeCell ref="DW16:DW18"/>
    <mergeCell ref="DM16:DM18"/>
    <mergeCell ref="AY61:BA61"/>
    <mergeCell ref="BB61:BD61"/>
    <mergeCell ref="DP16:DP18"/>
    <mergeCell ref="DX17:DZ18"/>
    <mergeCell ref="EA17:EA18"/>
    <mergeCell ref="DR17:DR18"/>
    <mergeCell ref="CJ16:CJ18"/>
    <mergeCell ref="DK16:DK18"/>
    <mergeCell ref="CT16:CT18"/>
    <mergeCell ref="DF17:DF18"/>
    <mergeCell ref="CK16:CK18"/>
    <mergeCell ref="DG17:DG18"/>
    <mergeCell ref="DI16:DI18"/>
    <mergeCell ref="DH17:DH18"/>
    <mergeCell ref="DC17:DE18"/>
    <mergeCell ref="CU16:CU18"/>
    <mergeCell ref="CE16:CE18"/>
    <mergeCell ref="CF16:CF18"/>
    <mergeCell ref="ES19:EU19"/>
    <mergeCell ref="ES25:EU25"/>
    <mergeCell ref="ES23:EU23"/>
    <mergeCell ref="ES20:EU20"/>
    <mergeCell ref="CA16:CA18"/>
    <mergeCell ref="BZ16:BZ18"/>
    <mergeCell ref="FI16:FI18"/>
    <mergeCell ref="FJ16:FJ18"/>
    <mergeCell ref="EV16:EV18"/>
    <mergeCell ref="FC16:FC18"/>
    <mergeCell ref="FE16:FE18"/>
    <mergeCell ref="FH16:FH18"/>
    <mergeCell ref="FB17:FB18"/>
    <mergeCell ref="EZ17:EZ18"/>
    <mergeCell ref="EW17:EY18"/>
    <mergeCell ref="DL16:DL18"/>
    <mergeCell ref="AY66:BA66"/>
    <mergeCell ref="BB66:BD66"/>
    <mergeCell ref="CH16:CH18"/>
    <mergeCell ref="CC16:CC18"/>
    <mergeCell ref="BW16:BW18"/>
    <mergeCell ref="BX16:BX18"/>
    <mergeCell ref="CI16:CI18"/>
    <mergeCell ref="CD16:CD18"/>
    <mergeCell ref="ES24:EU24"/>
    <mergeCell ref="ES17:EU18"/>
    <mergeCell ref="ES22:EU22"/>
    <mergeCell ref="ES21:EU21"/>
    <mergeCell ref="BL66:BN66"/>
    <mergeCell ref="BF21:BJ21"/>
    <mergeCell ref="BO20:BQ20"/>
    <mergeCell ref="AW32:BE32"/>
    <mergeCell ref="BK30:BN30"/>
    <mergeCell ref="AU64:AW64"/>
    <mergeCell ref="BK24:BN24"/>
    <mergeCell ref="BK25:BN25"/>
    <mergeCell ref="BF25:BJ25"/>
    <mergeCell ref="AY72:BA72"/>
    <mergeCell ref="BB72:BD72"/>
    <mergeCell ref="AY73:BA73"/>
    <mergeCell ref="BB73:BD73"/>
    <mergeCell ref="AY74:BA74"/>
    <mergeCell ref="BB74:BD74"/>
    <mergeCell ref="AY75:BA75"/>
    <mergeCell ref="BB75:BD75"/>
    <mergeCell ref="AY76:BA76"/>
    <mergeCell ref="BB76:BD76"/>
    <mergeCell ref="AY77:BA77"/>
    <mergeCell ref="BB77:BD77"/>
    <mergeCell ref="AY78:BA78"/>
    <mergeCell ref="BB78:BD78"/>
    <mergeCell ref="AY79:BA79"/>
    <mergeCell ref="BB79:BD79"/>
    <mergeCell ref="AY80:BA80"/>
    <mergeCell ref="BB80:BD80"/>
    <mergeCell ref="AY81:BA81"/>
    <mergeCell ref="BB81:BD81"/>
    <mergeCell ref="AY82:BA82"/>
    <mergeCell ref="BB82:BD82"/>
    <mergeCell ref="AY83:BA83"/>
    <mergeCell ref="BB83:BD83"/>
    <mergeCell ref="AY84:BA84"/>
    <mergeCell ref="BB84:BD84"/>
    <mergeCell ref="AY85:BA85"/>
    <mergeCell ref="BB85:BD85"/>
    <mergeCell ref="AY86:BA86"/>
    <mergeCell ref="BB86:BD86"/>
    <mergeCell ref="AY87:BA87"/>
    <mergeCell ref="BB87:BD87"/>
    <mergeCell ref="AY88:BA88"/>
    <mergeCell ref="BB88:BD88"/>
    <mergeCell ref="AY89:BA89"/>
    <mergeCell ref="BB89:BD89"/>
    <mergeCell ref="AY90:BA90"/>
    <mergeCell ref="BB90:BD90"/>
    <mergeCell ref="AY91:BA91"/>
    <mergeCell ref="BB91:BD91"/>
    <mergeCell ref="AY92:BA92"/>
    <mergeCell ref="BB92:BD92"/>
    <mergeCell ref="AY93:BA93"/>
    <mergeCell ref="BB93:BD93"/>
    <mergeCell ref="AY94:BA94"/>
    <mergeCell ref="BB94:BD94"/>
    <mergeCell ref="AY95:BA95"/>
    <mergeCell ref="BB95:BD95"/>
    <mergeCell ref="AY96:BA96"/>
    <mergeCell ref="BB96:BD96"/>
    <mergeCell ref="AY97:BA97"/>
    <mergeCell ref="BB97:BD97"/>
    <mergeCell ref="AY98:BA98"/>
    <mergeCell ref="BB98:BD98"/>
    <mergeCell ref="AY99:BA99"/>
    <mergeCell ref="BB99:BD99"/>
    <mergeCell ref="AY100:BA100"/>
    <mergeCell ref="BB100:BD100"/>
    <mergeCell ref="AY101:BA101"/>
    <mergeCell ref="BB101:BD101"/>
    <mergeCell ref="AY102:BA102"/>
    <mergeCell ref="BB102:BD102"/>
    <mergeCell ref="AY103:BA103"/>
    <mergeCell ref="BB103:BD103"/>
    <mergeCell ref="AY104:BA104"/>
    <mergeCell ref="BB104:BD104"/>
    <mergeCell ref="AY105:BA105"/>
    <mergeCell ref="BB105:BD105"/>
    <mergeCell ref="AY106:BA106"/>
    <mergeCell ref="BB106:BD106"/>
    <mergeCell ref="AY125:BA125"/>
    <mergeCell ref="BB125:BD125"/>
    <mergeCell ref="AY121:BA121"/>
    <mergeCell ref="BB121:BD121"/>
    <mergeCell ref="AY122:BA122"/>
    <mergeCell ref="BB122:BD122"/>
    <mergeCell ref="AY123:BA123"/>
    <mergeCell ref="BB123:BD123"/>
    <mergeCell ref="AY111:BA111"/>
    <mergeCell ref="BB111:BD111"/>
    <mergeCell ref="AY112:BA112"/>
    <mergeCell ref="BB112:BD112"/>
    <mergeCell ref="AY113:BA113"/>
    <mergeCell ref="BB113:BD113"/>
    <mergeCell ref="AY114:BA114"/>
    <mergeCell ref="BB114:BD114"/>
    <mergeCell ref="AY120:BA120"/>
    <mergeCell ref="BB120:BD120"/>
    <mergeCell ref="AY124:BA124"/>
    <mergeCell ref="BB124:BD124"/>
    <mergeCell ref="AY115:BA115"/>
    <mergeCell ref="BB115:BD115"/>
    <mergeCell ref="AY116:BA116"/>
    <mergeCell ref="BB116:BD116"/>
    <mergeCell ref="AY117:BA117"/>
    <mergeCell ref="BB117:BD117"/>
    <mergeCell ref="AY118:BA118"/>
    <mergeCell ref="BB118:BD118"/>
    <mergeCell ref="AY119:BA119"/>
    <mergeCell ref="BB119:BD119"/>
    <mergeCell ref="AY107:BA107"/>
    <mergeCell ref="BB107:BD107"/>
    <mergeCell ref="AY108:BA108"/>
    <mergeCell ref="BB108:BD108"/>
    <mergeCell ref="AY109:BA109"/>
    <mergeCell ref="BB109:BD109"/>
    <mergeCell ref="AY110:BA110"/>
    <mergeCell ref="BB110:BD110"/>
  </mergeCells>
  <phoneticPr fontId="2"/>
  <dataValidations count="4">
    <dataValidation imeMode="hiragana" allowBlank="1" showInputMessage="1" showErrorMessage="1" sqref="C19:C48"/>
    <dataValidation imeMode="off" allowBlank="1" showInputMessage="1" showErrorMessage="1" sqref="I49:J49 BO19:BO48 BF19:BF48 AS19:AS48 AD19:AD48 Z19:Z48 BK19:BK48 AI19:AJ48 AG19:AG48 AL19:AL48 V19:V48 Q49:AG49 AL49:BQ49 AZ19:AZ48"/>
    <dataValidation imeMode="on" allowBlank="1" showInputMessage="1" showErrorMessage="1" sqref="C49:H49"/>
    <dataValidation imeMode="disabled" allowBlank="1" showInputMessage="1" showErrorMessage="1" sqref="AB19:AB48 I19:I48 AW19:AW48 Q19:U48 AP19:AP48 M19:O48 BD19:BD48"/>
  </dataValidations>
  <pageMargins left="0.75" right="0.75" top="1" bottom="1" header="0.51200000000000001" footer="0.51200000000000001"/>
  <pageSetup paperSize="9" orientation="portrait" r:id="rId1"/>
  <headerFooter alignWithMargins="0"/>
  <ignoredErrors>
    <ignoredError sqref="EE31:EF41 CY41 DG28 DB27 DG27 DG26 CY30 EI31:EI41 EQ31:EQ41 EZ31:FA41 BU31:BU41 BU25:BU30 DG29 CY26 EB31:EB41 CY27 DB28 CY28 DB29 CY29 DB30 DB31 CY31 DB32 CY32 DB33 CY33 DB34 CY34 DB35 CY35 DB36 CY36 DB37 CY37 DB38 CY38 DB39 CY39 DB40 CY40 DB41 DB26 DS31:DT41 DV31:DW41" evalErro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83"/>
  <sheetViews>
    <sheetView view="pageBreakPreview" topLeftCell="B1" zoomScaleNormal="100" workbookViewId="0">
      <selection activeCell="B6" sqref="B6:B28"/>
    </sheetView>
  </sheetViews>
  <sheetFormatPr defaultColWidth="9" defaultRowHeight="13.5" x14ac:dyDescent="0.15"/>
  <cols>
    <col min="1" max="1" width="2.5" style="160" hidden="1" customWidth="1"/>
    <col min="2" max="2" width="13" style="82" customWidth="1"/>
    <col min="3" max="3" width="4" style="82" customWidth="1"/>
    <col min="4" max="4" width="4.75" style="82" bestFit="1" customWidth="1"/>
    <col min="5" max="5" width="4.5" style="82" customWidth="1"/>
    <col min="6" max="6" width="4.625" style="82" customWidth="1"/>
    <col min="7" max="7" width="11.5" style="82" customWidth="1"/>
    <col min="8" max="8" width="11.75" style="82" customWidth="1"/>
    <col min="9" max="9" width="5.125" style="82" customWidth="1"/>
    <col min="10" max="10" width="4.75" style="82" customWidth="1"/>
    <col min="11" max="11" width="6.75" style="82" customWidth="1"/>
    <col min="12" max="12" width="4" style="82" customWidth="1"/>
    <col min="13" max="13" width="4.125" style="82" customWidth="1"/>
    <col min="14" max="14" width="10" style="82" customWidth="1"/>
    <col min="15" max="15" width="6.375" style="82" customWidth="1"/>
    <col min="16" max="16" width="11.375" style="82" customWidth="1"/>
    <col min="17" max="17" width="7.375" style="82" customWidth="1"/>
    <col min="18" max="18" width="11.25" style="82" customWidth="1"/>
    <col min="19" max="19" width="10.375" style="82" customWidth="1"/>
    <col min="20" max="20" width="8.25" style="82" customWidth="1"/>
    <col min="21" max="21" width="5.5" style="82" hidden="1" customWidth="1"/>
    <col min="22" max="22" width="12.5" style="82" customWidth="1"/>
    <col min="23" max="23" width="9.25" style="82" customWidth="1"/>
    <col min="24" max="16384" width="9" style="82"/>
  </cols>
  <sheetData>
    <row r="1" spans="1:26" ht="16.5" customHeight="1" x14ac:dyDescent="0.15">
      <c r="B1" s="164" t="s">
        <v>373</v>
      </c>
      <c r="T1" s="82" t="e">
        <f>説明書!#REF!</f>
        <v>#REF!</v>
      </c>
    </row>
    <row r="2" spans="1:26" s="196" customFormat="1" ht="30" customHeight="1" x14ac:dyDescent="0.15">
      <c r="A2" s="352"/>
      <c r="B2" s="2441" t="s">
        <v>40</v>
      </c>
      <c r="C2" s="2442"/>
      <c r="D2" s="2442"/>
      <c r="E2" s="2442" t="str">
        <f>IF(ISNUMBER(計算シート!C2),"平成　"&amp;計算シート!C2&amp;"　年分","年分が入力されていません　！！")</f>
        <v>平成　5　年分</v>
      </c>
      <c r="F2" s="2442"/>
      <c r="G2" s="2442"/>
      <c r="H2" s="194" t="s">
        <v>915</v>
      </c>
      <c r="I2" s="2443" t="str">
        <f>IF(計算シート!D4="","",計算シート!D4)</f>
        <v/>
      </c>
      <c r="J2" s="2443"/>
      <c r="K2" s="2443"/>
      <c r="L2" s="2443"/>
      <c r="M2" s="2443"/>
      <c r="N2" s="2443"/>
      <c r="O2" s="194"/>
      <c r="P2" s="194" t="s">
        <v>888</v>
      </c>
      <c r="Q2" s="2443" t="str">
        <f>IF(計算シート!D5="","",計算シート!D5)</f>
        <v/>
      </c>
      <c r="R2" s="2443"/>
      <c r="S2" s="2443"/>
      <c r="T2" s="2444"/>
      <c r="U2" s="195"/>
      <c r="V2" s="195"/>
    </row>
    <row r="3" spans="1:26" s="159" customFormat="1" ht="12.75" customHeight="1" x14ac:dyDescent="0.15">
      <c r="B3" s="1766" t="s">
        <v>36</v>
      </c>
      <c r="C3" s="2133" t="s">
        <v>1041</v>
      </c>
      <c r="D3" s="2138" t="s">
        <v>123</v>
      </c>
      <c r="E3" s="2139"/>
      <c r="F3" s="2140"/>
      <c r="G3" s="181" t="s">
        <v>42</v>
      </c>
      <c r="H3" s="181" t="s">
        <v>43</v>
      </c>
      <c r="I3" s="2133" t="s">
        <v>181</v>
      </c>
      <c r="J3" s="2133" t="s">
        <v>185</v>
      </c>
      <c r="K3" s="182" t="s">
        <v>44</v>
      </c>
      <c r="L3" s="183" t="s">
        <v>6</v>
      </c>
      <c r="M3" s="184"/>
      <c r="N3" s="182" t="s">
        <v>45</v>
      </c>
      <c r="O3" s="182" t="s">
        <v>46</v>
      </c>
      <c r="P3" s="182" t="s">
        <v>47</v>
      </c>
      <c r="Q3" s="181" t="s">
        <v>48</v>
      </c>
      <c r="R3" s="182" t="s">
        <v>49</v>
      </c>
      <c r="S3" s="181" t="s">
        <v>34</v>
      </c>
      <c r="T3" s="184"/>
      <c r="U3" s="158"/>
      <c r="V3" s="158"/>
    </row>
    <row r="4" spans="1:26" s="160" customFormat="1" ht="19.5" customHeight="1" x14ac:dyDescent="0.15">
      <c r="B4" s="1769"/>
      <c r="C4" s="2127"/>
      <c r="D4" s="2094"/>
      <c r="E4" s="2095"/>
      <c r="F4" s="2096"/>
      <c r="G4" s="2127" t="s">
        <v>179</v>
      </c>
      <c r="H4" s="2127" t="s">
        <v>180</v>
      </c>
      <c r="I4" s="2127"/>
      <c r="J4" s="2127"/>
      <c r="K4" s="2134" t="s">
        <v>35</v>
      </c>
      <c r="L4" s="2091" t="s">
        <v>52</v>
      </c>
      <c r="M4" s="2093"/>
      <c r="N4" s="2136" t="s">
        <v>182</v>
      </c>
      <c r="O4" s="2127" t="s">
        <v>186</v>
      </c>
      <c r="P4" s="2136" t="s">
        <v>53</v>
      </c>
      <c r="Q4" s="2127" t="s">
        <v>183</v>
      </c>
      <c r="R4" s="2136" t="s">
        <v>54</v>
      </c>
      <c r="S4" s="2127" t="s">
        <v>184</v>
      </c>
      <c r="T4" s="2127" t="s">
        <v>921</v>
      </c>
      <c r="X4" s="161"/>
      <c r="Y4" s="162"/>
      <c r="Z4" s="163"/>
    </row>
    <row r="5" spans="1:26" s="160" customFormat="1" ht="20.25" customHeight="1" x14ac:dyDescent="0.15">
      <c r="A5" s="160">
        <f>SUM(A6:A28)</f>
        <v>0</v>
      </c>
      <c r="B5" s="1772"/>
      <c r="C5" s="2128"/>
      <c r="D5" s="185" t="s">
        <v>31</v>
      </c>
      <c r="E5" s="186" t="s">
        <v>32</v>
      </c>
      <c r="F5" s="187" t="s">
        <v>920</v>
      </c>
      <c r="G5" s="2128"/>
      <c r="H5" s="2128"/>
      <c r="I5" s="2128"/>
      <c r="J5" s="2128"/>
      <c r="K5" s="2135"/>
      <c r="L5" s="2094"/>
      <c r="M5" s="2096"/>
      <c r="N5" s="2137"/>
      <c r="O5" s="2128"/>
      <c r="P5" s="2137"/>
      <c r="Q5" s="2128"/>
      <c r="R5" s="2137"/>
      <c r="S5" s="2128"/>
      <c r="T5" s="2128"/>
      <c r="X5" s="161"/>
      <c r="Y5" s="162"/>
      <c r="Z5" s="163"/>
    </row>
    <row r="6" spans="1:26" s="164" customFormat="1" ht="19.5" customHeight="1" x14ac:dyDescent="0.15">
      <c r="A6" s="160" t="str">
        <f>IF(D6="","",1)</f>
        <v/>
      </c>
      <c r="B6" s="361" t="str">
        <f>IF('償却資産明細書(入力)'!B6="","",'償却資産明細書(入力)'!B6)</f>
        <v/>
      </c>
      <c r="C6" s="362" t="str">
        <f>IF('償却資産明細書(入力)'!C6="","",'償却資産明細書(入力)'!C6)</f>
        <v/>
      </c>
      <c r="D6" s="362" t="str">
        <f>IF('償却資産明細書(入力)'!D6="","",'償却資産明細書(入力)'!D6)</f>
        <v/>
      </c>
      <c r="E6" s="363" t="str">
        <f>IF('償却資産明細書(入力)'!E6="","",'償却資産明細書(入力)'!E6)</f>
        <v/>
      </c>
      <c r="F6" s="363" t="str">
        <f>IF('償却資産明細書(入力)'!F6="","",'償却資産明細書(入力)'!F6)</f>
        <v/>
      </c>
      <c r="G6" s="364" t="str">
        <f>IF('償却資産明細書(入力)'!G6="","",'償却資産明細書(入力)'!G6)</f>
        <v/>
      </c>
      <c r="H6" s="344" t="str">
        <f>IF(D6="","",IF('償却資産明細書(入力)'!H6="","",'償却資産明細書(入力)'!H6))</f>
        <v/>
      </c>
      <c r="I6" s="345" t="str">
        <f>IF('償却資産明細書(入力)'!I6="","",'償却資産明細書(入力)'!I6)</f>
        <v/>
      </c>
      <c r="J6" s="365" t="str">
        <f>IF('償却資産明細書(入力)'!K6="","",IF('償却資産明細書(入力)'!AA6="一括償却資産","－",'償却資産明細書(入力)'!K6))</f>
        <v/>
      </c>
      <c r="K6" s="343" t="str">
        <f>IF('償却資産明細書(入力)'!L6="","",'償却資産明細書(入力)'!M6)</f>
        <v/>
      </c>
      <c r="L6" s="357" t="str">
        <f>IF('償却資産明細書(入力)'!N6="","",'償却資産明細書(入力)'!N6)</f>
        <v/>
      </c>
      <c r="M6" s="359">
        <v>12</v>
      </c>
      <c r="N6" s="346" t="str">
        <f>IF(D6="","",'償却資産明細書(入力)'!Q6)</f>
        <v/>
      </c>
      <c r="O6" s="340" t="str">
        <f>IF('償却資産明細書(入力)'!R6="","",'償却資産明細書(入力)'!R6)</f>
        <v/>
      </c>
      <c r="P6" s="340" t="str">
        <f>IF(D6="","",'償却資産明細書(入力)'!T6)</f>
        <v/>
      </c>
      <c r="Q6" s="366" t="str">
        <f>IF('償却資産明細書(入力)'!U6="","",'償却資産明細書(入力)'!U6)</f>
        <v/>
      </c>
      <c r="R6" s="346" t="str">
        <f>IF(D6="","",'償却資産明細書(入力)'!W6)</f>
        <v/>
      </c>
      <c r="S6" s="340" t="str">
        <f>IF(D6="","",IF('償却資産明細書(入力)'!X6="","",'償却資産明細書(入力)'!X6))</f>
        <v/>
      </c>
      <c r="T6" s="686" t="str">
        <f>IF('償却資産明細書(入力)'!AA6="",""&amp;新償却資産計算!BR19,'償却資産明細書(入力)'!AA6&amp;新償却資産計算!BR19)</f>
        <v/>
      </c>
      <c r="X6" s="165"/>
      <c r="Y6" s="166"/>
      <c r="Z6" s="166"/>
    </row>
    <row r="7" spans="1:26" s="164" customFormat="1" ht="19.5" customHeight="1" x14ac:dyDescent="0.15">
      <c r="A7" s="160" t="str">
        <f t="shared" ref="A7:A28" si="0">IF(D7="","",1)</f>
        <v/>
      </c>
      <c r="B7" s="361" t="str">
        <f>IF('償却資産明細書(入力)'!B7="","",'償却資産明細書(入力)'!B7)</f>
        <v/>
      </c>
      <c r="C7" s="362" t="str">
        <f>IF('償却資産明細書(入力)'!C7="","",'償却資産明細書(入力)'!C7)</f>
        <v/>
      </c>
      <c r="D7" s="362" t="str">
        <f>IF('償却資産明細書(入力)'!D7="","",'償却資産明細書(入力)'!D7)</f>
        <v/>
      </c>
      <c r="E7" s="363" t="str">
        <f>IF('償却資産明細書(入力)'!E7="","",'償却資産明細書(入力)'!E7)</f>
        <v/>
      </c>
      <c r="F7" s="363" t="str">
        <f>IF('償却資産明細書(入力)'!F7="","",'償却資産明細書(入力)'!F7)</f>
        <v/>
      </c>
      <c r="G7" s="364" t="str">
        <f>IF('償却資産明細書(入力)'!G7="","",'償却資産明細書(入力)'!G7)</f>
        <v/>
      </c>
      <c r="H7" s="344" t="str">
        <f>IF(D7="","",IF('償却資産明細書(入力)'!H7="","",'償却資産明細書(入力)'!H7))</f>
        <v/>
      </c>
      <c r="I7" s="345" t="str">
        <f>IF('償却資産明細書(入力)'!I7="","",'償却資産明細書(入力)'!I7)</f>
        <v/>
      </c>
      <c r="J7" s="365" t="str">
        <f>IF('償却資産明細書(入力)'!K7="","",IF('償却資産明細書(入力)'!AA7="一括償却資産","－",'償却資産明細書(入力)'!K7))</f>
        <v/>
      </c>
      <c r="K7" s="343" t="str">
        <f>IF('償却資産明細書(入力)'!L7="","",'償却資産明細書(入力)'!M7)</f>
        <v/>
      </c>
      <c r="L7" s="357" t="str">
        <f>IF('償却資産明細書(入力)'!N7="","",'償却資産明細書(入力)'!N7)</f>
        <v/>
      </c>
      <c r="M7" s="359">
        <v>12</v>
      </c>
      <c r="N7" s="346" t="str">
        <f>IF(D7="","",'償却資産明細書(入力)'!Q7)</f>
        <v/>
      </c>
      <c r="O7" s="340" t="str">
        <f>IF('償却資産明細書(入力)'!R7="","",'償却資産明細書(入力)'!R7)</f>
        <v/>
      </c>
      <c r="P7" s="340" t="str">
        <f>IF(D7="","",'償却資産明細書(入力)'!T7)</f>
        <v/>
      </c>
      <c r="Q7" s="366" t="str">
        <f>IF('償却資産明細書(入力)'!U7="","",'償却資産明細書(入力)'!U7)</f>
        <v/>
      </c>
      <c r="R7" s="346" t="str">
        <f>IF(D7="","",'償却資産明細書(入力)'!W7)</f>
        <v/>
      </c>
      <c r="S7" s="340" t="str">
        <f>IF(D7="","",IF('償却資産明細書(入力)'!X7="","",'償却資産明細書(入力)'!X7))</f>
        <v/>
      </c>
      <c r="T7" s="686" t="str">
        <f>IF('償却資産明細書(入力)'!AA7="",""&amp;新償却資産計算!BR20,'償却資産明細書(入力)'!AA7&amp;新償却資産計算!BR20)</f>
        <v/>
      </c>
      <c r="U7" s="341" t="s">
        <v>371</v>
      </c>
      <c r="X7" s="165"/>
      <c r="Y7" s="166"/>
      <c r="Z7" s="166"/>
    </row>
    <row r="8" spans="1:26" s="164" customFormat="1" ht="19.5" customHeight="1" x14ac:dyDescent="0.15">
      <c r="A8" s="160" t="str">
        <f t="shared" si="0"/>
        <v/>
      </c>
      <c r="B8" s="361" t="str">
        <f>IF('償却資産明細書(入力)'!B8="","",'償却資産明細書(入力)'!B8)</f>
        <v/>
      </c>
      <c r="C8" s="362" t="str">
        <f>IF('償却資産明細書(入力)'!C8="","",'償却資産明細書(入力)'!C8)</f>
        <v/>
      </c>
      <c r="D8" s="362" t="str">
        <f>IF('償却資産明細書(入力)'!D8="","",'償却資産明細書(入力)'!D8)</f>
        <v/>
      </c>
      <c r="E8" s="363" t="str">
        <f>IF('償却資産明細書(入力)'!E8="","",'償却資産明細書(入力)'!E8)</f>
        <v/>
      </c>
      <c r="F8" s="363" t="str">
        <f>IF('償却資産明細書(入力)'!F8="","",'償却資産明細書(入力)'!F8)</f>
        <v/>
      </c>
      <c r="G8" s="364" t="str">
        <f>IF('償却資産明細書(入力)'!G8="","",'償却資産明細書(入力)'!G8)</f>
        <v/>
      </c>
      <c r="H8" s="344" t="str">
        <f>IF(D8="","",IF('償却資産明細書(入力)'!H8="","",'償却資産明細書(入力)'!H8))</f>
        <v/>
      </c>
      <c r="I8" s="345" t="str">
        <f>IF('償却資産明細書(入力)'!I8="","",'償却資産明細書(入力)'!I8)</f>
        <v/>
      </c>
      <c r="J8" s="365" t="str">
        <f>IF('償却資産明細書(入力)'!K8="","",IF('償却資産明細書(入力)'!AA8="一括償却資産","－",'償却資産明細書(入力)'!K8))</f>
        <v/>
      </c>
      <c r="K8" s="343" t="str">
        <f>IF('償却資産明細書(入力)'!L8="","",'償却資産明細書(入力)'!M8)</f>
        <v/>
      </c>
      <c r="L8" s="357" t="str">
        <f>IF('償却資産明細書(入力)'!N8="","",'償却資産明細書(入力)'!N8)</f>
        <v/>
      </c>
      <c r="M8" s="359">
        <v>12</v>
      </c>
      <c r="N8" s="346" t="str">
        <f>IF(D8="","",'償却資産明細書(入力)'!Q8)</f>
        <v/>
      </c>
      <c r="O8" s="340" t="str">
        <f>IF('償却資産明細書(入力)'!R8="","",'償却資産明細書(入力)'!R8)</f>
        <v/>
      </c>
      <c r="P8" s="340" t="str">
        <f>IF(D8="","",'償却資産明細書(入力)'!T8)</f>
        <v/>
      </c>
      <c r="Q8" s="366" t="str">
        <f>IF('償却資産明細書(入力)'!U8="","",'償却資産明細書(入力)'!U8)</f>
        <v/>
      </c>
      <c r="R8" s="346" t="str">
        <f>IF(D8="","",'償却資産明細書(入力)'!W8)</f>
        <v/>
      </c>
      <c r="S8" s="340" t="str">
        <f>IF(D8="","",IF('償却資産明細書(入力)'!X8="","",'償却資産明細書(入力)'!X8))</f>
        <v/>
      </c>
      <c r="T8" s="686" t="str">
        <f>IF('償却資産明細書(入力)'!AA8="",""&amp;新償却資産計算!BR21,'償却資産明細書(入力)'!AA8&amp;新償却資産計算!BR21)</f>
        <v/>
      </c>
      <c r="X8" s="165"/>
      <c r="Y8" s="166"/>
      <c r="Z8" s="166"/>
    </row>
    <row r="9" spans="1:26" s="164" customFormat="1" ht="19.5" customHeight="1" x14ac:dyDescent="0.15">
      <c r="A9" s="160" t="str">
        <f t="shared" si="0"/>
        <v/>
      </c>
      <c r="B9" s="361" t="str">
        <f>IF('償却資産明細書(入力)'!B9="","",'償却資産明細書(入力)'!B9)</f>
        <v/>
      </c>
      <c r="C9" s="362" t="str">
        <f>IF('償却資産明細書(入力)'!C9="","",'償却資産明細書(入力)'!C9)</f>
        <v/>
      </c>
      <c r="D9" s="362" t="str">
        <f>IF('償却資産明細書(入力)'!D9="","",'償却資産明細書(入力)'!D9)</f>
        <v/>
      </c>
      <c r="E9" s="363" t="str">
        <f>IF('償却資産明細書(入力)'!E9="","",'償却資産明細書(入力)'!E9)</f>
        <v/>
      </c>
      <c r="F9" s="363" t="str">
        <f>IF('償却資産明細書(入力)'!F9="","",'償却資産明細書(入力)'!F9)</f>
        <v/>
      </c>
      <c r="G9" s="364" t="str">
        <f>IF('償却資産明細書(入力)'!G9="","",'償却資産明細書(入力)'!G9)</f>
        <v/>
      </c>
      <c r="H9" s="344" t="str">
        <f>IF(D9="","",IF('償却資産明細書(入力)'!H9="","",'償却資産明細書(入力)'!H9))</f>
        <v/>
      </c>
      <c r="I9" s="345" t="str">
        <f>IF('償却資産明細書(入力)'!I9="","",'償却資産明細書(入力)'!I9)</f>
        <v/>
      </c>
      <c r="J9" s="365" t="str">
        <f>IF('償却資産明細書(入力)'!K9="","",IF('償却資産明細書(入力)'!AA9="一括償却資産","－",'償却資産明細書(入力)'!K9))</f>
        <v/>
      </c>
      <c r="K9" s="343" t="str">
        <f>IF('償却資産明細書(入力)'!L9="","",'償却資産明細書(入力)'!M9)</f>
        <v/>
      </c>
      <c r="L9" s="357" t="str">
        <f>IF('償却資産明細書(入力)'!N9="","",'償却資産明細書(入力)'!N9)</f>
        <v/>
      </c>
      <c r="M9" s="359">
        <v>12</v>
      </c>
      <c r="N9" s="346" t="str">
        <f>IF(D9="","",'償却資産明細書(入力)'!Q9)</f>
        <v/>
      </c>
      <c r="O9" s="340" t="str">
        <f>IF('償却資産明細書(入力)'!R9="","",'償却資産明細書(入力)'!R9)</f>
        <v/>
      </c>
      <c r="P9" s="340" t="str">
        <f>IF(D9="","",'償却資産明細書(入力)'!T9)</f>
        <v/>
      </c>
      <c r="Q9" s="366" t="str">
        <f>IF('償却資産明細書(入力)'!U9="","",'償却資産明細書(入力)'!U9)</f>
        <v/>
      </c>
      <c r="R9" s="346" t="str">
        <f>IF(D9="","",'償却資産明細書(入力)'!W9)</f>
        <v/>
      </c>
      <c r="S9" s="340" t="str">
        <f>IF(D9="","",IF('償却資産明細書(入力)'!X9="","",'償却資産明細書(入力)'!X9))</f>
        <v/>
      </c>
      <c r="T9" s="686" t="str">
        <f>IF('償却資産明細書(入力)'!AA9="",""&amp;新償却資産計算!BR22,'償却資産明細書(入力)'!AA9&amp;新償却資産計算!BR22)</f>
        <v/>
      </c>
      <c r="X9" s="165"/>
      <c r="Y9" s="166"/>
      <c r="Z9" s="166"/>
    </row>
    <row r="10" spans="1:26" s="164" customFormat="1" ht="19.5" customHeight="1" x14ac:dyDescent="0.15">
      <c r="A10" s="160" t="str">
        <f t="shared" si="0"/>
        <v/>
      </c>
      <c r="B10" s="361" t="str">
        <f>IF('償却資産明細書(入力)'!B10="","",'償却資産明細書(入力)'!B10)</f>
        <v/>
      </c>
      <c r="C10" s="362" t="str">
        <f>IF('償却資産明細書(入力)'!C10="","",'償却資産明細書(入力)'!C10)</f>
        <v/>
      </c>
      <c r="D10" s="362" t="str">
        <f>IF('償却資産明細書(入力)'!D10="","",'償却資産明細書(入力)'!D10)</f>
        <v/>
      </c>
      <c r="E10" s="363" t="str">
        <f>IF('償却資産明細書(入力)'!E10="","",'償却資産明細書(入力)'!E10)</f>
        <v/>
      </c>
      <c r="F10" s="363" t="str">
        <f>IF('償却資産明細書(入力)'!F10="","",'償却資産明細書(入力)'!F10)</f>
        <v/>
      </c>
      <c r="G10" s="364" t="str">
        <f>IF('償却資産明細書(入力)'!G10="","",'償却資産明細書(入力)'!G10)</f>
        <v/>
      </c>
      <c r="H10" s="344" t="str">
        <f>IF(D10="","",IF('償却資産明細書(入力)'!H10="","",'償却資産明細書(入力)'!H10))</f>
        <v/>
      </c>
      <c r="I10" s="345" t="str">
        <f>IF('償却資産明細書(入力)'!I10="","",'償却資産明細書(入力)'!I10)</f>
        <v/>
      </c>
      <c r="J10" s="365" t="str">
        <f>IF('償却資産明細書(入力)'!K10="","",IF('償却資産明細書(入力)'!AA10="一括償却資産","－",'償却資産明細書(入力)'!K10))</f>
        <v/>
      </c>
      <c r="K10" s="343" t="str">
        <f>IF('償却資産明細書(入力)'!L10="","",'償却資産明細書(入力)'!M10)</f>
        <v/>
      </c>
      <c r="L10" s="357" t="str">
        <f>IF('償却資産明細書(入力)'!N10="","",'償却資産明細書(入力)'!N10)</f>
        <v/>
      </c>
      <c r="M10" s="359">
        <v>12</v>
      </c>
      <c r="N10" s="346" t="str">
        <f>IF(D10="","",'償却資産明細書(入力)'!Q10)</f>
        <v/>
      </c>
      <c r="O10" s="340" t="str">
        <f>IF('償却資産明細書(入力)'!R10="","",'償却資産明細書(入力)'!R10)</f>
        <v/>
      </c>
      <c r="P10" s="340" t="str">
        <f>IF(D10="","",'償却資産明細書(入力)'!T10)</f>
        <v/>
      </c>
      <c r="Q10" s="366" t="str">
        <f>IF('償却資産明細書(入力)'!U10="","",'償却資産明細書(入力)'!U10)</f>
        <v/>
      </c>
      <c r="R10" s="346" t="str">
        <f>IF(D10="","",'償却資産明細書(入力)'!W10)</f>
        <v/>
      </c>
      <c r="S10" s="340" t="str">
        <f>IF(D10="","",IF('償却資産明細書(入力)'!X10="","",'償却資産明細書(入力)'!X10))</f>
        <v/>
      </c>
      <c r="T10" s="686" t="str">
        <f>IF('償却資産明細書(入力)'!AA10="",""&amp;新償却資産計算!BR23,'償却資産明細書(入力)'!AA10&amp;新償却資産計算!BR23)</f>
        <v/>
      </c>
      <c r="X10" s="165"/>
      <c r="Y10" s="166"/>
      <c r="Z10" s="166"/>
    </row>
    <row r="11" spans="1:26" s="164" customFormat="1" ht="19.5" customHeight="1" x14ac:dyDescent="0.15">
      <c r="A11" s="160" t="str">
        <f t="shared" si="0"/>
        <v/>
      </c>
      <c r="B11" s="361" t="str">
        <f>IF('償却資産明細書(入力)'!B11="","",'償却資産明細書(入力)'!B11)</f>
        <v/>
      </c>
      <c r="C11" s="362" t="str">
        <f>IF('償却資産明細書(入力)'!C11="","",'償却資産明細書(入力)'!C11)</f>
        <v/>
      </c>
      <c r="D11" s="362" t="str">
        <f>IF('償却資産明細書(入力)'!D11="","",'償却資産明細書(入力)'!D11)</f>
        <v/>
      </c>
      <c r="E11" s="363" t="str">
        <f>IF('償却資産明細書(入力)'!E11="","",'償却資産明細書(入力)'!E11)</f>
        <v/>
      </c>
      <c r="F11" s="363" t="str">
        <f>IF('償却資産明細書(入力)'!F11="","",'償却資産明細書(入力)'!F11)</f>
        <v/>
      </c>
      <c r="G11" s="364" t="str">
        <f>IF('償却資産明細書(入力)'!G11="","",'償却資産明細書(入力)'!G11)</f>
        <v/>
      </c>
      <c r="H11" s="344" t="str">
        <f>IF(D11="","",IF('償却資産明細書(入力)'!H11="","",'償却資産明細書(入力)'!H11))</f>
        <v/>
      </c>
      <c r="I11" s="345" t="str">
        <f>IF('償却資産明細書(入力)'!I11="","",'償却資産明細書(入力)'!I11)</f>
        <v/>
      </c>
      <c r="J11" s="365" t="str">
        <f>IF('償却資産明細書(入力)'!K11="","",IF('償却資産明細書(入力)'!AA11="一括償却資産","－",'償却資産明細書(入力)'!K11))</f>
        <v/>
      </c>
      <c r="K11" s="343" t="str">
        <f>IF('償却資産明細書(入力)'!L11="","",'償却資産明細書(入力)'!M11)</f>
        <v/>
      </c>
      <c r="L11" s="357" t="str">
        <f>IF('償却資産明細書(入力)'!N11="","",'償却資産明細書(入力)'!N11)</f>
        <v/>
      </c>
      <c r="M11" s="359">
        <v>12</v>
      </c>
      <c r="N11" s="346" t="str">
        <f>IF(D11="","",'償却資産明細書(入力)'!Q11)</f>
        <v/>
      </c>
      <c r="O11" s="340" t="str">
        <f>IF('償却資産明細書(入力)'!R11="","",'償却資産明細書(入力)'!R11)</f>
        <v/>
      </c>
      <c r="P11" s="340" t="str">
        <f>IF(D11="","",'償却資産明細書(入力)'!T11)</f>
        <v/>
      </c>
      <c r="Q11" s="366" t="str">
        <f>IF('償却資産明細書(入力)'!U11="","",'償却資産明細書(入力)'!U11)</f>
        <v/>
      </c>
      <c r="R11" s="346" t="str">
        <f>IF(D11="","",'償却資産明細書(入力)'!W11)</f>
        <v/>
      </c>
      <c r="S11" s="340" t="str">
        <f>IF(D11="","",IF('償却資産明細書(入力)'!X11="","",'償却資産明細書(入力)'!X11))</f>
        <v/>
      </c>
      <c r="T11" s="686" t="str">
        <f>IF('償却資産明細書(入力)'!AA11="",""&amp;新償却資産計算!BR24,'償却資産明細書(入力)'!AA11&amp;新償却資産計算!BR24)</f>
        <v/>
      </c>
      <c r="X11" s="165"/>
      <c r="Y11" s="166"/>
      <c r="Z11" s="166"/>
    </row>
    <row r="12" spans="1:26" s="164" customFormat="1" ht="19.5" customHeight="1" x14ac:dyDescent="0.15">
      <c r="A12" s="160" t="str">
        <f t="shared" si="0"/>
        <v/>
      </c>
      <c r="B12" s="361" t="str">
        <f>IF('償却資産明細書(入力)'!B12="","",'償却資産明細書(入力)'!B12)</f>
        <v/>
      </c>
      <c r="C12" s="362" t="str">
        <f>IF('償却資産明細書(入力)'!C12="","",'償却資産明細書(入力)'!C12)</f>
        <v/>
      </c>
      <c r="D12" s="362" t="str">
        <f>IF('償却資産明細書(入力)'!D12="","",'償却資産明細書(入力)'!D12)</f>
        <v/>
      </c>
      <c r="E12" s="363" t="str">
        <f>IF('償却資産明細書(入力)'!E12="","",'償却資産明細書(入力)'!E12)</f>
        <v/>
      </c>
      <c r="F12" s="363" t="str">
        <f>IF('償却資産明細書(入力)'!F12="","",'償却資産明細書(入力)'!F12)</f>
        <v/>
      </c>
      <c r="G12" s="364" t="str">
        <f>IF('償却資産明細書(入力)'!G12="","",'償却資産明細書(入力)'!G12)</f>
        <v/>
      </c>
      <c r="H12" s="344" t="str">
        <f>IF(D12="","",IF('償却資産明細書(入力)'!H12="","",'償却資産明細書(入力)'!H12))</f>
        <v/>
      </c>
      <c r="I12" s="345" t="str">
        <f>IF('償却資産明細書(入力)'!I12="","",'償却資産明細書(入力)'!I12)</f>
        <v/>
      </c>
      <c r="J12" s="365" t="str">
        <f>IF('償却資産明細書(入力)'!K12="","",IF('償却資産明細書(入力)'!AA12="一括償却資産","－",'償却資産明細書(入力)'!K12))</f>
        <v/>
      </c>
      <c r="K12" s="343" t="str">
        <f>IF('償却資産明細書(入力)'!L12="","",'償却資産明細書(入力)'!M12)</f>
        <v/>
      </c>
      <c r="L12" s="357" t="str">
        <f>IF('償却資産明細書(入力)'!N12="","",'償却資産明細書(入力)'!N12)</f>
        <v/>
      </c>
      <c r="M12" s="359">
        <v>12</v>
      </c>
      <c r="N12" s="346" t="str">
        <f>IF(D12="","",'償却資産明細書(入力)'!Q12)</f>
        <v/>
      </c>
      <c r="O12" s="340" t="str">
        <f>IF('償却資産明細書(入力)'!R12="","",'償却資産明細書(入力)'!R12)</f>
        <v/>
      </c>
      <c r="P12" s="340" t="str">
        <f>IF(D12="","",'償却資産明細書(入力)'!T12)</f>
        <v/>
      </c>
      <c r="Q12" s="366" t="str">
        <f>IF('償却資産明細書(入力)'!U12="","",'償却資産明細書(入力)'!U12)</f>
        <v/>
      </c>
      <c r="R12" s="346" t="str">
        <f>IF(D12="","",'償却資産明細書(入力)'!W12)</f>
        <v/>
      </c>
      <c r="S12" s="340" t="str">
        <f>IF(D12="","",IF('償却資産明細書(入力)'!X12="","",'償却資産明細書(入力)'!X12))</f>
        <v/>
      </c>
      <c r="T12" s="686" t="str">
        <f>IF('償却資産明細書(入力)'!AA12="",""&amp;新償却資産計算!BR25,'償却資産明細書(入力)'!AA12&amp;新償却資産計算!BR25)</f>
        <v/>
      </c>
      <c r="X12" s="165"/>
      <c r="Y12" s="166"/>
      <c r="Z12" s="166"/>
    </row>
    <row r="13" spans="1:26" s="164" customFormat="1" ht="19.5" customHeight="1" x14ac:dyDescent="0.15">
      <c r="A13" s="160" t="str">
        <f t="shared" si="0"/>
        <v/>
      </c>
      <c r="B13" s="361" t="str">
        <f>IF('償却資産明細書(入力)'!B13="","",'償却資産明細書(入力)'!B13)</f>
        <v/>
      </c>
      <c r="C13" s="362" t="str">
        <f>IF('償却資産明細書(入力)'!C13="","",'償却資産明細書(入力)'!C13)</f>
        <v/>
      </c>
      <c r="D13" s="362" t="str">
        <f>IF('償却資産明細書(入力)'!D13="","",'償却資産明細書(入力)'!D13)</f>
        <v/>
      </c>
      <c r="E13" s="363" t="str">
        <f>IF('償却資産明細書(入力)'!E13="","",'償却資産明細書(入力)'!E13)</f>
        <v/>
      </c>
      <c r="F13" s="363" t="str">
        <f>IF('償却資産明細書(入力)'!F13="","",'償却資産明細書(入力)'!F13)</f>
        <v/>
      </c>
      <c r="G13" s="364" t="str">
        <f>IF('償却資産明細書(入力)'!G13="","",'償却資産明細書(入力)'!G13)</f>
        <v/>
      </c>
      <c r="H13" s="344" t="str">
        <f>IF(D13="","",IF('償却資産明細書(入力)'!H13="","",'償却資産明細書(入力)'!H13))</f>
        <v/>
      </c>
      <c r="I13" s="345" t="str">
        <f>IF('償却資産明細書(入力)'!I13="","",'償却資産明細書(入力)'!I13)</f>
        <v/>
      </c>
      <c r="J13" s="365" t="str">
        <f>IF('償却資産明細書(入力)'!K13="","",IF('償却資産明細書(入力)'!AA13="一括償却資産","－",'償却資産明細書(入力)'!K13))</f>
        <v/>
      </c>
      <c r="K13" s="343" t="str">
        <f>IF('償却資産明細書(入力)'!L13="","",'償却資産明細書(入力)'!M13)</f>
        <v/>
      </c>
      <c r="L13" s="357" t="str">
        <f>IF('償却資産明細書(入力)'!N13="","",'償却資産明細書(入力)'!N13)</f>
        <v/>
      </c>
      <c r="M13" s="359">
        <v>12</v>
      </c>
      <c r="N13" s="346" t="str">
        <f>IF(D13="","",'償却資産明細書(入力)'!Q13)</f>
        <v/>
      </c>
      <c r="O13" s="340" t="str">
        <f>IF('償却資産明細書(入力)'!R13="","",'償却資産明細書(入力)'!R13)</f>
        <v/>
      </c>
      <c r="P13" s="340" t="str">
        <f>IF(D13="","",'償却資産明細書(入力)'!T13)</f>
        <v/>
      </c>
      <c r="Q13" s="366" t="str">
        <f>IF('償却資産明細書(入力)'!U13="","",'償却資産明細書(入力)'!U13)</f>
        <v/>
      </c>
      <c r="R13" s="346" t="str">
        <f>IF(D13="","",'償却資産明細書(入力)'!W13)</f>
        <v/>
      </c>
      <c r="S13" s="340" t="str">
        <f>IF(D13="","",IF('償却資産明細書(入力)'!X13="","",'償却資産明細書(入力)'!X13))</f>
        <v/>
      </c>
      <c r="T13" s="686" t="str">
        <f>IF('償却資産明細書(入力)'!AA13="",""&amp;新償却資産計算!BR26,'償却資産明細書(入力)'!AA13&amp;新償却資産計算!BR26)</f>
        <v/>
      </c>
      <c r="X13" s="165"/>
      <c r="Y13" s="166"/>
      <c r="Z13" s="166"/>
    </row>
    <row r="14" spans="1:26" s="164" customFormat="1" ht="19.5" customHeight="1" x14ac:dyDescent="0.15">
      <c r="A14" s="160" t="str">
        <f t="shared" si="0"/>
        <v/>
      </c>
      <c r="B14" s="361" t="str">
        <f>IF('償却資産明細書(入力)'!B14="","",'償却資産明細書(入力)'!B14)</f>
        <v/>
      </c>
      <c r="C14" s="362" t="str">
        <f>IF('償却資産明細書(入力)'!C14="","",'償却資産明細書(入力)'!C14)</f>
        <v/>
      </c>
      <c r="D14" s="362" t="str">
        <f>IF('償却資産明細書(入力)'!D14="","",'償却資産明細書(入力)'!D14)</f>
        <v/>
      </c>
      <c r="E14" s="363" t="str">
        <f>IF('償却資産明細書(入力)'!E14="","",'償却資産明細書(入力)'!E14)</f>
        <v/>
      </c>
      <c r="F14" s="363" t="str">
        <f>IF('償却資産明細書(入力)'!F14="","",'償却資産明細書(入力)'!F14)</f>
        <v/>
      </c>
      <c r="G14" s="364" t="str">
        <f>IF('償却資産明細書(入力)'!G14="","",'償却資産明細書(入力)'!G14)</f>
        <v/>
      </c>
      <c r="H14" s="344" t="str">
        <f>IF(D14="","",IF('償却資産明細書(入力)'!H14="","",'償却資産明細書(入力)'!H14))</f>
        <v/>
      </c>
      <c r="I14" s="345" t="str">
        <f>IF('償却資産明細書(入力)'!I14="","",'償却資産明細書(入力)'!I14)</f>
        <v/>
      </c>
      <c r="J14" s="365" t="str">
        <f>IF('償却資産明細書(入力)'!K14="","",IF('償却資産明細書(入力)'!AA14="一括償却資産","－",'償却資産明細書(入力)'!K14))</f>
        <v/>
      </c>
      <c r="K14" s="343" t="str">
        <f>IF('償却資産明細書(入力)'!L14="","",'償却資産明細書(入力)'!M14)</f>
        <v/>
      </c>
      <c r="L14" s="357" t="str">
        <f>IF('償却資産明細書(入力)'!N14="","",'償却資産明細書(入力)'!N14)</f>
        <v/>
      </c>
      <c r="M14" s="359">
        <v>12</v>
      </c>
      <c r="N14" s="346" t="str">
        <f>IF(D14="","",'償却資産明細書(入力)'!Q14)</f>
        <v/>
      </c>
      <c r="O14" s="340" t="str">
        <f>IF('償却資産明細書(入力)'!R14="","",'償却資産明細書(入力)'!R14)</f>
        <v/>
      </c>
      <c r="P14" s="340" t="str">
        <f>IF(D14="","",'償却資産明細書(入力)'!T14)</f>
        <v/>
      </c>
      <c r="Q14" s="366" t="str">
        <f>IF('償却資産明細書(入力)'!U14="","",'償却資産明細書(入力)'!U14)</f>
        <v/>
      </c>
      <c r="R14" s="346" t="str">
        <f>IF(D14="","",'償却資産明細書(入力)'!W14)</f>
        <v/>
      </c>
      <c r="S14" s="340" t="str">
        <f>IF(D14="","",IF('償却資産明細書(入力)'!X14="","",'償却資産明細書(入力)'!X14))</f>
        <v/>
      </c>
      <c r="T14" s="686" t="str">
        <f>IF('償却資産明細書(入力)'!AA14="",""&amp;新償却資産計算!BR27,'償却資産明細書(入力)'!AA14&amp;新償却資産計算!BR27)</f>
        <v/>
      </c>
      <c r="X14" s="165"/>
      <c r="Y14" s="166"/>
      <c r="Z14" s="166"/>
    </row>
    <row r="15" spans="1:26" s="164" customFormat="1" ht="19.5" customHeight="1" x14ac:dyDescent="0.15">
      <c r="A15" s="160" t="str">
        <f t="shared" si="0"/>
        <v/>
      </c>
      <c r="B15" s="361" t="str">
        <f>IF('償却資産明細書(入力)'!B15="","",'償却資産明細書(入力)'!B15)</f>
        <v/>
      </c>
      <c r="C15" s="362" t="str">
        <f>IF('償却資産明細書(入力)'!C15="","",'償却資産明細書(入力)'!C15)</f>
        <v/>
      </c>
      <c r="D15" s="362" t="str">
        <f>IF('償却資産明細書(入力)'!D15="","",'償却資産明細書(入力)'!D15)</f>
        <v/>
      </c>
      <c r="E15" s="363" t="str">
        <f>IF('償却資産明細書(入力)'!E15="","",'償却資産明細書(入力)'!E15)</f>
        <v/>
      </c>
      <c r="F15" s="363" t="str">
        <f>IF('償却資産明細書(入力)'!F15="","",'償却資産明細書(入力)'!F15)</f>
        <v/>
      </c>
      <c r="G15" s="364" t="str">
        <f>IF('償却資産明細書(入力)'!G15="","",'償却資産明細書(入力)'!G15)</f>
        <v/>
      </c>
      <c r="H15" s="344" t="str">
        <f>IF(D15="","",IF('償却資産明細書(入力)'!H15="","",'償却資産明細書(入力)'!H15))</f>
        <v/>
      </c>
      <c r="I15" s="345" t="str">
        <f>IF('償却資産明細書(入力)'!I15="","",'償却資産明細書(入力)'!I15)</f>
        <v/>
      </c>
      <c r="J15" s="365" t="str">
        <f>IF('償却資産明細書(入力)'!K15="","",IF('償却資産明細書(入力)'!AA15="一括償却資産","－",'償却資産明細書(入力)'!K15))</f>
        <v/>
      </c>
      <c r="K15" s="343" t="str">
        <f>IF('償却資産明細書(入力)'!L15="","",'償却資産明細書(入力)'!M15)</f>
        <v/>
      </c>
      <c r="L15" s="357" t="str">
        <f>IF('償却資産明細書(入力)'!N15="","",'償却資産明細書(入力)'!N15)</f>
        <v/>
      </c>
      <c r="M15" s="359">
        <v>12</v>
      </c>
      <c r="N15" s="346" t="str">
        <f>IF(D15="","",'償却資産明細書(入力)'!Q15)</f>
        <v/>
      </c>
      <c r="O15" s="340" t="str">
        <f>IF('償却資産明細書(入力)'!R15="","",'償却資産明細書(入力)'!R15)</f>
        <v/>
      </c>
      <c r="P15" s="340" t="str">
        <f>IF(D15="","",'償却資産明細書(入力)'!T15)</f>
        <v/>
      </c>
      <c r="Q15" s="366" t="str">
        <f>IF('償却資産明細書(入力)'!U15="","",'償却資産明細書(入力)'!U15)</f>
        <v/>
      </c>
      <c r="R15" s="346" t="str">
        <f>IF(D15="","",'償却資産明細書(入力)'!W15)</f>
        <v/>
      </c>
      <c r="S15" s="340" t="str">
        <f>IF(D15="","",IF('償却資産明細書(入力)'!X15="","",'償却資産明細書(入力)'!X15))</f>
        <v/>
      </c>
      <c r="T15" s="686" t="str">
        <f>IF('償却資産明細書(入力)'!AA15="",""&amp;新償却資産計算!BR28,'償却資産明細書(入力)'!AA15&amp;新償却資産計算!BR28)</f>
        <v/>
      </c>
      <c r="X15" s="165"/>
      <c r="Y15" s="166"/>
      <c r="Z15" s="166"/>
    </row>
    <row r="16" spans="1:26" s="164" customFormat="1" ht="19.5" customHeight="1" x14ac:dyDescent="0.15">
      <c r="A16" s="160" t="str">
        <f t="shared" si="0"/>
        <v/>
      </c>
      <c r="B16" s="361" t="str">
        <f>IF('償却資産明細書(入力)'!B16="","",'償却資産明細書(入力)'!B16)</f>
        <v/>
      </c>
      <c r="C16" s="362" t="str">
        <f>IF('償却資産明細書(入力)'!C16="","",'償却資産明細書(入力)'!C16)</f>
        <v/>
      </c>
      <c r="D16" s="362" t="str">
        <f>IF('償却資産明細書(入力)'!D16="","",'償却資産明細書(入力)'!D16)</f>
        <v/>
      </c>
      <c r="E16" s="363" t="str">
        <f>IF('償却資産明細書(入力)'!E16="","",'償却資産明細書(入力)'!E16)</f>
        <v/>
      </c>
      <c r="F16" s="363" t="str">
        <f>IF('償却資産明細書(入力)'!F16="","",'償却資産明細書(入力)'!F16)</f>
        <v/>
      </c>
      <c r="G16" s="364" t="str">
        <f>IF('償却資産明細書(入力)'!G16="","",'償却資産明細書(入力)'!G16)</f>
        <v/>
      </c>
      <c r="H16" s="344" t="str">
        <f>IF(D16="","",IF('償却資産明細書(入力)'!H16="","",'償却資産明細書(入力)'!H16))</f>
        <v/>
      </c>
      <c r="I16" s="345" t="str">
        <f>IF('償却資産明細書(入力)'!I16="","",'償却資産明細書(入力)'!I16)</f>
        <v/>
      </c>
      <c r="J16" s="365" t="str">
        <f>IF('償却資産明細書(入力)'!K16="","",IF('償却資産明細書(入力)'!AA16="一括償却資産","－",'償却資産明細書(入力)'!K16))</f>
        <v/>
      </c>
      <c r="K16" s="343" t="str">
        <f>IF('償却資産明細書(入力)'!L16="","",'償却資産明細書(入力)'!M16)</f>
        <v/>
      </c>
      <c r="L16" s="357" t="str">
        <f>IF('償却資産明細書(入力)'!N16="","",'償却資産明細書(入力)'!N16)</f>
        <v/>
      </c>
      <c r="M16" s="359">
        <v>12</v>
      </c>
      <c r="N16" s="346" t="str">
        <f>IF(D16="","",'償却資産明細書(入力)'!Q16)</f>
        <v/>
      </c>
      <c r="O16" s="340" t="str">
        <f>IF('償却資産明細書(入力)'!R16="","",'償却資産明細書(入力)'!R16)</f>
        <v/>
      </c>
      <c r="P16" s="340" t="str">
        <f>IF(D16="","",'償却資産明細書(入力)'!T16)</f>
        <v/>
      </c>
      <c r="Q16" s="366" t="str">
        <f>IF('償却資産明細書(入力)'!U16="","",'償却資産明細書(入力)'!U16)</f>
        <v/>
      </c>
      <c r="R16" s="346" t="str">
        <f>IF(D16="","",'償却資産明細書(入力)'!W16)</f>
        <v/>
      </c>
      <c r="S16" s="340" t="str">
        <f>IF(D16="","",IF('償却資産明細書(入力)'!X16="","",'償却資産明細書(入力)'!X16))</f>
        <v/>
      </c>
      <c r="T16" s="686" t="str">
        <f>IF('償却資産明細書(入力)'!AA16="",""&amp;新償却資産計算!BR29,'償却資産明細書(入力)'!AA16&amp;新償却資産計算!BR29)</f>
        <v/>
      </c>
      <c r="X16" s="165"/>
      <c r="Y16" s="166"/>
      <c r="Z16" s="166"/>
    </row>
    <row r="17" spans="1:26" s="164" customFormat="1" ht="19.5" customHeight="1" x14ac:dyDescent="0.15">
      <c r="A17" s="160" t="str">
        <f t="shared" si="0"/>
        <v/>
      </c>
      <c r="B17" s="361" t="str">
        <f>IF('償却資産明細書(入力)'!B17="","",'償却資産明細書(入力)'!B17)</f>
        <v/>
      </c>
      <c r="C17" s="362" t="str">
        <f>IF('償却資産明細書(入力)'!C17="","",'償却資産明細書(入力)'!C17)</f>
        <v/>
      </c>
      <c r="D17" s="362" t="str">
        <f>IF('償却資産明細書(入力)'!D17="","",'償却資産明細書(入力)'!D17)</f>
        <v/>
      </c>
      <c r="E17" s="363" t="str">
        <f>IF('償却資産明細書(入力)'!E17="","",'償却資産明細書(入力)'!E17)</f>
        <v/>
      </c>
      <c r="F17" s="363" t="str">
        <f>IF('償却資産明細書(入力)'!F17="","",'償却資産明細書(入力)'!F17)</f>
        <v/>
      </c>
      <c r="G17" s="364" t="str">
        <f>IF('償却資産明細書(入力)'!G17="","",'償却資産明細書(入力)'!G17)</f>
        <v/>
      </c>
      <c r="H17" s="344" t="str">
        <f>IF(D17="","",IF('償却資産明細書(入力)'!H17="","",'償却資産明細書(入力)'!H17))</f>
        <v/>
      </c>
      <c r="I17" s="345" t="str">
        <f>IF('償却資産明細書(入力)'!I17="","",'償却資産明細書(入力)'!I17)</f>
        <v/>
      </c>
      <c r="J17" s="365" t="str">
        <f>IF('償却資産明細書(入力)'!K17="","",IF('償却資産明細書(入力)'!AA17="一括償却資産","－",'償却資産明細書(入力)'!K17))</f>
        <v/>
      </c>
      <c r="K17" s="343" t="str">
        <f>IF('償却資産明細書(入力)'!L17="","",'償却資産明細書(入力)'!M17)</f>
        <v/>
      </c>
      <c r="L17" s="357" t="str">
        <f>IF('償却資産明細書(入力)'!N17="","",'償却資産明細書(入力)'!N17)</f>
        <v/>
      </c>
      <c r="M17" s="359">
        <v>12</v>
      </c>
      <c r="N17" s="346" t="str">
        <f>IF(D17="","",'償却資産明細書(入力)'!Q17)</f>
        <v/>
      </c>
      <c r="O17" s="340" t="str">
        <f>IF('償却資産明細書(入力)'!R17="","",'償却資産明細書(入力)'!R17)</f>
        <v/>
      </c>
      <c r="P17" s="340" t="str">
        <f>IF(D17="","",'償却資産明細書(入力)'!T17)</f>
        <v/>
      </c>
      <c r="Q17" s="366" t="str">
        <f>IF('償却資産明細書(入力)'!U17="","",'償却資産明細書(入力)'!U17)</f>
        <v/>
      </c>
      <c r="R17" s="346" t="str">
        <f>IF(D17="","",'償却資産明細書(入力)'!W17)</f>
        <v/>
      </c>
      <c r="S17" s="340" t="str">
        <f>IF(D17="","",IF('償却資産明細書(入力)'!X17="","",'償却資産明細書(入力)'!X17))</f>
        <v/>
      </c>
      <c r="T17" s="686" t="str">
        <f>IF('償却資産明細書(入力)'!AA17="",""&amp;新償却資産計算!BR30,'償却資産明細書(入力)'!AA17&amp;新償却資産計算!BR30)</f>
        <v/>
      </c>
      <c r="X17" s="165"/>
      <c r="Y17" s="166"/>
      <c r="Z17" s="166"/>
    </row>
    <row r="18" spans="1:26" s="164" customFormat="1" ht="19.5" customHeight="1" x14ac:dyDescent="0.15">
      <c r="A18" s="160" t="str">
        <f t="shared" si="0"/>
        <v/>
      </c>
      <c r="B18" s="361" t="str">
        <f>IF('償却資産明細書(入力)'!B18="","",'償却資産明細書(入力)'!B18)</f>
        <v/>
      </c>
      <c r="C18" s="362" t="str">
        <f>IF('償却資産明細書(入力)'!C18="","",'償却資産明細書(入力)'!C18)</f>
        <v/>
      </c>
      <c r="D18" s="362" t="str">
        <f>IF('償却資産明細書(入力)'!D18="","",'償却資産明細書(入力)'!D18)</f>
        <v/>
      </c>
      <c r="E18" s="363" t="str">
        <f>IF('償却資産明細書(入力)'!E18="","",'償却資産明細書(入力)'!E18)</f>
        <v/>
      </c>
      <c r="F18" s="363" t="str">
        <f>IF('償却資産明細書(入力)'!F18="","",'償却資産明細書(入力)'!F18)</f>
        <v/>
      </c>
      <c r="G18" s="364" t="str">
        <f>IF('償却資産明細書(入力)'!G18="","",'償却資産明細書(入力)'!G18)</f>
        <v/>
      </c>
      <c r="H18" s="344" t="str">
        <f>IF(D18="","",IF('償却資産明細書(入力)'!H18="","",'償却資産明細書(入力)'!H18))</f>
        <v/>
      </c>
      <c r="I18" s="345" t="str">
        <f>IF('償却資産明細書(入力)'!I18="","",'償却資産明細書(入力)'!I18)</f>
        <v/>
      </c>
      <c r="J18" s="365" t="str">
        <f>IF('償却資産明細書(入力)'!K18="","",IF('償却資産明細書(入力)'!AA18="一括償却資産","－",'償却資産明細書(入力)'!K18))</f>
        <v/>
      </c>
      <c r="K18" s="343" t="str">
        <f>IF('償却資産明細書(入力)'!L18="","",'償却資産明細書(入力)'!M18)</f>
        <v/>
      </c>
      <c r="L18" s="357" t="str">
        <f>IF('償却資産明細書(入力)'!N18="","",'償却資産明細書(入力)'!N18)</f>
        <v/>
      </c>
      <c r="M18" s="359">
        <v>12</v>
      </c>
      <c r="N18" s="346" t="str">
        <f>IF(D18="","",'償却資産明細書(入力)'!Q18)</f>
        <v/>
      </c>
      <c r="O18" s="340" t="str">
        <f>IF('償却資産明細書(入力)'!R18="","",'償却資産明細書(入力)'!R18)</f>
        <v/>
      </c>
      <c r="P18" s="340" t="str">
        <f>IF(D18="","",'償却資産明細書(入力)'!T18)</f>
        <v/>
      </c>
      <c r="Q18" s="366" t="str">
        <f>IF('償却資産明細書(入力)'!U18="","",'償却資産明細書(入力)'!U18)</f>
        <v/>
      </c>
      <c r="R18" s="346" t="str">
        <f>IF(D18="","",'償却資産明細書(入力)'!W18)</f>
        <v/>
      </c>
      <c r="S18" s="340" t="str">
        <f>IF(D18="","",IF('償却資産明細書(入力)'!X18="","",'償却資産明細書(入力)'!X18))</f>
        <v/>
      </c>
      <c r="T18" s="686" t="str">
        <f>IF('償却資産明細書(入力)'!AA18="",""&amp;新償却資産計算!BR31,'償却資産明細書(入力)'!AA18&amp;新償却資産計算!BR31)</f>
        <v/>
      </c>
      <c r="X18" s="165"/>
      <c r="Y18" s="166"/>
      <c r="Z18" s="166"/>
    </row>
    <row r="19" spans="1:26" s="164" customFormat="1" ht="19.5" customHeight="1" x14ac:dyDescent="0.15">
      <c r="A19" s="160" t="str">
        <f t="shared" si="0"/>
        <v/>
      </c>
      <c r="B19" s="361" t="str">
        <f>IF('償却資産明細書(入力)'!B19="","",'償却資産明細書(入力)'!B19)</f>
        <v/>
      </c>
      <c r="C19" s="362" t="str">
        <f>IF('償却資産明細書(入力)'!C19="","",'償却資産明細書(入力)'!C19)</f>
        <v/>
      </c>
      <c r="D19" s="362" t="str">
        <f>IF('償却資産明細書(入力)'!D19="","",'償却資産明細書(入力)'!D19)</f>
        <v/>
      </c>
      <c r="E19" s="363" t="str">
        <f>IF('償却資産明細書(入力)'!E19="","",'償却資産明細書(入力)'!E19)</f>
        <v/>
      </c>
      <c r="F19" s="363" t="str">
        <f>IF('償却資産明細書(入力)'!F19="","",'償却資産明細書(入力)'!F19)</f>
        <v/>
      </c>
      <c r="G19" s="364" t="str">
        <f>IF('償却資産明細書(入力)'!G19="","",'償却資産明細書(入力)'!G19)</f>
        <v/>
      </c>
      <c r="H19" s="344" t="str">
        <f>IF(D19="","",IF('償却資産明細書(入力)'!H19="","",'償却資産明細書(入力)'!H19))</f>
        <v/>
      </c>
      <c r="I19" s="345" t="str">
        <f>IF('償却資産明細書(入力)'!I19="","",'償却資産明細書(入力)'!I19)</f>
        <v/>
      </c>
      <c r="J19" s="365" t="str">
        <f>IF('償却資産明細書(入力)'!K19="","",IF('償却資産明細書(入力)'!AA19="一括償却資産","－",'償却資産明細書(入力)'!K19))</f>
        <v/>
      </c>
      <c r="K19" s="343" t="str">
        <f>IF('償却資産明細書(入力)'!L19="","",'償却資産明細書(入力)'!M19)</f>
        <v/>
      </c>
      <c r="L19" s="357" t="str">
        <f>IF('償却資産明細書(入力)'!N19="","",'償却資産明細書(入力)'!N19)</f>
        <v/>
      </c>
      <c r="M19" s="359">
        <v>12</v>
      </c>
      <c r="N19" s="346" t="str">
        <f>IF(D19="","",'償却資産明細書(入力)'!Q19)</f>
        <v/>
      </c>
      <c r="O19" s="340" t="str">
        <f>IF('償却資産明細書(入力)'!R19="","",'償却資産明細書(入力)'!R19)</f>
        <v/>
      </c>
      <c r="P19" s="340" t="str">
        <f>IF(D19="","",'償却資産明細書(入力)'!T19)</f>
        <v/>
      </c>
      <c r="Q19" s="366" t="str">
        <f>IF('償却資産明細書(入力)'!U19="","",'償却資産明細書(入力)'!U19)</f>
        <v/>
      </c>
      <c r="R19" s="346" t="str">
        <f>IF(D19="","",'償却資産明細書(入力)'!W19)</f>
        <v/>
      </c>
      <c r="S19" s="340" t="str">
        <f>IF(D19="","",IF('償却資産明細書(入力)'!X19="","",'償却資産明細書(入力)'!X19))</f>
        <v/>
      </c>
      <c r="T19" s="686" t="str">
        <f>IF('償却資産明細書(入力)'!AA19="",""&amp;新償却資産計算!BR32,'償却資産明細書(入力)'!AA19&amp;新償却資産計算!BR32)</f>
        <v/>
      </c>
      <c r="X19" s="167"/>
    </row>
    <row r="20" spans="1:26" s="164" customFormat="1" ht="19.5" customHeight="1" x14ac:dyDescent="0.15">
      <c r="A20" s="160" t="str">
        <f t="shared" si="0"/>
        <v/>
      </c>
      <c r="B20" s="361" t="str">
        <f>IF('償却資産明細書(入力)'!B20="","",'償却資産明細書(入力)'!B20)</f>
        <v/>
      </c>
      <c r="C20" s="362" t="str">
        <f>IF('償却資産明細書(入力)'!C20="","",'償却資産明細書(入力)'!C20)</f>
        <v/>
      </c>
      <c r="D20" s="362" t="str">
        <f>IF('償却資産明細書(入力)'!D20="","",'償却資産明細書(入力)'!D20)</f>
        <v/>
      </c>
      <c r="E20" s="363" t="str">
        <f>IF('償却資産明細書(入力)'!E20="","",'償却資産明細書(入力)'!E20)</f>
        <v/>
      </c>
      <c r="F20" s="363" t="str">
        <f>IF('償却資産明細書(入力)'!F20="","",'償却資産明細書(入力)'!F20)</f>
        <v/>
      </c>
      <c r="G20" s="364" t="str">
        <f>IF('償却資産明細書(入力)'!G20="","",'償却資産明細書(入力)'!G20)</f>
        <v/>
      </c>
      <c r="H20" s="344" t="str">
        <f>IF(D20="","",IF('償却資産明細書(入力)'!H20="","",'償却資産明細書(入力)'!H20))</f>
        <v/>
      </c>
      <c r="I20" s="345" t="str">
        <f>IF('償却資産明細書(入力)'!I20="","",'償却資産明細書(入力)'!I20)</f>
        <v/>
      </c>
      <c r="J20" s="365" t="str">
        <f>IF('償却資産明細書(入力)'!K20="","",IF('償却資産明細書(入力)'!AA20="一括償却資産","－",'償却資産明細書(入力)'!K20))</f>
        <v/>
      </c>
      <c r="K20" s="343" t="str">
        <f>IF('償却資産明細書(入力)'!L20="","",'償却資産明細書(入力)'!M20)</f>
        <v/>
      </c>
      <c r="L20" s="357" t="str">
        <f>IF('償却資産明細書(入力)'!N20="","",'償却資産明細書(入力)'!N20)</f>
        <v/>
      </c>
      <c r="M20" s="359">
        <v>12</v>
      </c>
      <c r="N20" s="346" t="str">
        <f>IF(D20="","",'償却資産明細書(入力)'!Q20)</f>
        <v/>
      </c>
      <c r="O20" s="340" t="str">
        <f>IF('償却資産明細書(入力)'!R20="","",'償却資産明細書(入力)'!R20)</f>
        <v/>
      </c>
      <c r="P20" s="340" t="str">
        <f>IF(D20="","",'償却資産明細書(入力)'!T20)</f>
        <v/>
      </c>
      <c r="Q20" s="366" t="str">
        <f>IF('償却資産明細書(入力)'!U20="","",'償却資産明細書(入力)'!U20)</f>
        <v/>
      </c>
      <c r="R20" s="346" t="str">
        <f>IF(D20="","",'償却資産明細書(入力)'!W20)</f>
        <v/>
      </c>
      <c r="S20" s="340" t="str">
        <f>IF(D20="","",IF('償却資産明細書(入力)'!X20="","",'償却資産明細書(入力)'!X20))</f>
        <v/>
      </c>
      <c r="T20" s="686" t="str">
        <f>IF('償却資産明細書(入力)'!AA20="",""&amp;新償却資産計算!BR33,'償却資産明細書(入力)'!AA20&amp;新償却資産計算!BR33)</f>
        <v/>
      </c>
      <c r="X20" s="167"/>
    </row>
    <row r="21" spans="1:26" s="164" customFormat="1" ht="19.5" customHeight="1" x14ac:dyDescent="0.15">
      <c r="A21" s="160" t="str">
        <f t="shared" si="0"/>
        <v/>
      </c>
      <c r="B21" s="361" t="str">
        <f>IF('償却資産明細書(入力)'!B21="","",'償却資産明細書(入力)'!B21)</f>
        <v/>
      </c>
      <c r="C21" s="362" t="str">
        <f>IF('償却資産明細書(入力)'!C21="","",'償却資産明細書(入力)'!C21)</f>
        <v/>
      </c>
      <c r="D21" s="362" t="str">
        <f>IF('償却資産明細書(入力)'!D21="","",'償却資産明細書(入力)'!D21)</f>
        <v/>
      </c>
      <c r="E21" s="363" t="str">
        <f>IF('償却資産明細書(入力)'!E21="","",'償却資産明細書(入力)'!E21)</f>
        <v/>
      </c>
      <c r="F21" s="363" t="str">
        <f>IF('償却資産明細書(入力)'!F21="","",'償却資産明細書(入力)'!F21)</f>
        <v/>
      </c>
      <c r="G21" s="364" t="str">
        <f>IF('償却資産明細書(入力)'!G21="","",'償却資産明細書(入力)'!G21)</f>
        <v/>
      </c>
      <c r="H21" s="344" t="str">
        <f>IF(D21="","",IF('償却資産明細書(入力)'!H21="","",'償却資産明細書(入力)'!H21))</f>
        <v/>
      </c>
      <c r="I21" s="345" t="str">
        <f>IF('償却資産明細書(入力)'!I21="","",'償却資産明細書(入力)'!I21)</f>
        <v/>
      </c>
      <c r="J21" s="365" t="str">
        <f>IF('償却資産明細書(入力)'!K21="","",IF('償却資産明細書(入力)'!AA21="一括償却資産","－",'償却資産明細書(入力)'!K21))</f>
        <v/>
      </c>
      <c r="K21" s="343" t="str">
        <f>IF('償却資産明細書(入力)'!L21="","",'償却資産明細書(入力)'!M21)</f>
        <v/>
      </c>
      <c r="L21" s="357" t="str">
        <f>IF('償却資産明細書(入力)'!N21="","",'償却資産明細書(入力)'!N21)</f>
        <v/>
      </c>
      <c r="M21" s="359">
        <v>12</v>
      </c>
      <c r="N21" s="346" t="str">
        <f>IF(D21="","",'償却資産明細書(入力)'!Q21)</f>
        <v/>
      </c>
      <c r="O21" s="340" t="str">
        <f>IF('償却資産明細書(入力)'!R21="","",'償却資産明細書(入力)'!R21)</f>
        <v/>
      </c>
      <c r="P21" s="340" t="str">
        <f>IF(D21="","",'償却資産明細書(入力)'!T21)</f>
        <v/>
      </c>
      <c r="Q21" s="366" t="str">
        <f>IF('償却資産明細書(入力)'!U21="","",'償却資産明細書(入力)'!U21)</f>
        <v/>
      </c>
      <c r="R21" s="346" t="str">
        <f>IF(D21="","",'償却資産明細書(入力)'!W21)</f>
        <v/>
      </c>
      <c r="S21" s="340" t="str">
        <f>IF(D21="","",IF('償却資産明細書(入力)'!X21="","",'償却資産明細書(入力)'!X21))</f>
        <v/>
      </c>
      <c r="T21" s="686" t="str">
        <f>IF('償却資産明細書(入力)'!AA21="",""&amp;新償却資産計算!BR34,'償却資産明細書(入力)'!AA21&amp;新償却資産計算!BR34)</f>
        <v/>
      </c>
      <c r="X21" s="167"/>
    </row>
    <row r="22" spans="1:26" s="164" customFormat="1" ht="19.5" customHeight="1" x14ac:dyDescent="0.15">
      <c r="A22" s="160" t="str">
        <f t="shared" si="0"/>
        <v/>
      </c>
      <c r="B22" s="361" t="str">
        <f>IF('償却資産明細書(入力)'!B22="","",'償却資産明細書(入力)'!B22)</f>
        <v/>
      </c>
      <c r="C22" s="362" t="str">
        <f>IF('償却資産明細書(入力)'!C22="","",'償却資産明細書(入力)'!C22)</f>
        <v/>
      </c>
      <c r="D22" s="362" t="str">
        <f>IF('償却資産明細書(入力)'!D22="","",'償却資産明細書(入力)'!D22)</f>
        <v/>
      </c>
      <c r="E22" s="363" t="str">
        <f>IF('償却資産明細書(入力)'!E22="","",'償却資産明細書(入力)'!E22)</f>
        <v/>
      </c>
      <c r="F22" s="363" t="str">
        <f>IF('償却資産明細書(入力)'!F22="","",'償却資産明細書(入力)'!F22)</f>
        <v/>
      </c>
      <c r="G22" s="364" t="str">
        <f>IF('償却資産明細書(入力)'!G22="","",'償却資産明細書(入力)'!G22)</f>
        <v/>
      </c>
      <c r="H22" s="344" t="str">
        <f>IF(D22="","",IF('償却資産明細書(入力)'!H22="","",'償却資産明細書(入力)'!H22))</f>
        <v/>
      </c>
      <c r="I22" s="345" t="str">
        <f>IF('償却資産明細書(入力)'!I22="","",'償却資産明細書(入力)'!I22)</f>
        <v/>
      </c>
      <c r="J22" s="365" t="str">
        <f>IF('償却資産明細書(入力)'!K22="","",IF('償却資産明細書(入力)'!AA22="一括償却資産","－",'償却資産明細書(入力)'!K22))</f>
        <v/>
      </c>
      <c r="K22" s="343" t="str">
        <f>IF('償却資産明細書(入力)'!L22="","",'償却資産明細書(入力)'!M22)</f>
        <v/>
      </c>
      <c r="L22" s="357" t="str">
        <f>IF('償却資産明細書(入力)'!N22="","",'償却資産明細書(入力)'!N22)</f>
        <v/>
      </c>
      <c r="M22" s="359">
        <v>12</v>
      </c>
      <c r="N22" s="346" t="str">
        <f>IF(D22="","",'償却資産明細書(入力)'!Q22)</f>
        <v/>
      </c>
      <c r="O22" s="340" t="str">
        <f>IF('償却資産明細書(入力)'!R22="","",'償却資産明細書(入力)'!R22)</f>
        <v/>
      </c>
      <c r="P22" s="340" t="str">
        <f>IF(D22="","",'償却資産明細書(入力)'!T22)</f>
        <v/>
      </c>
      <c r="Q22" s="366" t="str">
        <f>IF('償却資産明細書(入力)'!U22="","",'償却資産明細書(入力)'!U22)</f>
        <v/>
      </c>
      <c r="R22" s="346" t="str">
        <f>IF(D22="","",'償却資産明細書(入力)'!W22)</f>
        <v/>
      </c>
      <c r="S22" s="340" t="str">
        <f>IF(D22="","",IF('償却資産明細書(入力)'!X22="","",'償却資産明細書(入力)'!X22))</f>
        <v/>
      </c>
      <c r="T22" s="686" t="str">
        <f>IF('償却資産明細書(入力)'!AA22="",""&amp;新償却資産計算!BR35,'償却資産明細書(入力)'!AA22&amp;新償却資産計算!BR35)</f>
        <v/>
      </c>
      <c r="X22" s="167"/>
    </row>
    <row r="23" spans="1:26" s="164" customFormat="1" ht="19.5" customHeight="1" x14ac:dyDescent="0.15">
      <c r="A23" s="160" t="str">
        <f t="shared" si="0"/>
        <v/>
      </c>
      <c r="B23" s="361" t="str">
        <f>IF('償却資産明細書(入力)'!B23="","",'償却資産明細書(入力)'!B23)</f>
        <v/>
      </c>
      <c r="C23" s="362" t="str">
        <f>IF('償却資産明細書(入力)'!C23="","",'償却資産明細書(入力)'!C23)</f>
        <v/>
      </c>
      <c r="D23" s="362" t="str">
        <f>IF('償却資産明細書(入力)'!D23="","",'償却資産明細書(入力)'!D23)</f>
        <v/>
      </c>
      <c r="E23" s="363" t="str">
        <f>IF('償却資産明細書(入力)'!E23="","",'償却資産明細書(入力)'!E23)</f>
        <v/>
      </c>
      <c r="F23" s="363" t="str">
        <f>IF('償却資産明細書(入力)'!F23="","",'償却資産明細書(入力)'!F23)</f>
        <v/>
      </c>
      <c r="G23" s="364" t="str">
        <f>IF('償却資産明細書(入力)'!G23="","",'償却資産明細書(入力)'!G23)</f>
        <v/>
      </c>
      <c r="H23" s="344" t="str">
        <f>IF(D23="","",IF('償却資産明細書(入力)'!H23="","",'償却資産明細書(入力)'!H23))</f>
        <v/>
      </c>
      <c r="I23" s="345" t="str">
        <f>IF('償却資産明細書(入力)'!I23="","",'償却資産明細書(入力)'!I23)</f>
        <v/>
      </c>
      <c r="J23" s="365" t="str">
        <f>IF('償却資産明細書(入力)'!K23="","",IF('償却資産明細書(入力)'!AA23="一括償却資産","－",'償却資産明細書(入力)'!K23))</f>
        <v/>
      </c>
      <c r="K23" s="343" t="str">
        <f>IF('償却資産明細書(入力)'!L23="","",'償却資産明細書(入力)'!M23)</f>
        <v/>
      </c>
      <c r="L23" s="357" t="str">
        <f>IF('償却資産明細書(入力)'!N23="","",'償却資産明細書(入力)'!N23)</f>
        <v/>
      </c>
      <c r="M23" s="359">
        <v>12</v>
      </c>
      <c r="N23" s="346" t="str">
        <f>IF(D23="","",'償却資産明細書(入力)'!Q23)</f>
        <v/>
      </c>
      <c r="O23" s="340" t="str">
        <f>IF('償却資産明細書(入力)'!R23="","",'償却資産明細書(入力)'!R23)</f>
        <v/>
      </c>
      <c r="P23" s="340" t="str">
        <f>IF(D23="","",'償却資産明細書(入力)'!T23)</f>
        <v/>
      </c>
      <c r="Q23" s="366" t="str">
        <f>IF('償却資産明細書(入力)'!U23="","",'償却資産明細書(入力)'!U23)</f>
        <v/>
      </c>
      <c r="R23" s="346" t="str">
        <f>IF(D23="","",'償却資産明細書(入力)'!W23)</f>
        <v/>
      </c>
      <c r="S23" s="340" t="str">
        <f>IF(D23="","",IF('償却資産明細書(入力)'!X23="","",'償却資産明細書(入力)'!X23))</f>
        <v/>
      </c>
      <c r="T23" s="686" t="str">
        <f>IF('償却資産明細書(入力)'!AA23="",""&amp;新償却資産計算!BR36,'償却資産明細書(入力)'!AA23&amp;新償却資産計算!BR36)</f>
        <v/>
      </c>
      <c r="X23" s="167"/>
    </row>
    <row r="24" spans="1:26" s="164" customFormat="1" ht="19.5" customHeight="1" x14ac:dyDescent="0.15">
      <c r="A24" s="160" t="str">
        <f t="shared" si="0"/>
        <v/>
      </c>
      <c r="B24" s="361" t="str">
        <f>IF('償却資産明細書(入力)'!B24="","",'償却資産明細書(入力)'!B24)</f>
        <v/>
      </c>
      <c r="C24" s="362" t="str">
        <f>IF('償却資産明細書(入力)'!C24="","",'償却資産明細書(入力)'!C24)</f>
        <v/>
      </c>
      <c r="D24" s="362" t="str">
        <f>IF('償却資産明細書(入力)'!D24="","",'償却資産明細書(入力)'!D24)</f>
        <v/>
      </c>
      <c r="E24" s="363" t="str">
        <f>IF('償却資産明細書(入力)'!E24="","",'償却資産明細書(入力)'!E24)</f>
        <v/>
      </c>
      <c r="F24" s="363" t="str">
        <f>IF('償却資産明細書(入力)'!F24="","",'償却資産明細書(入力)'!F24)</f>
        <v/>
      </c>
      <c r="G24" s="364" t="str">
        <f>IF('償却資産明細書(入力)'!G24="","",'償却資産明細書(入力)'!G24)</f>
        <v/>
      </c>
      <c r="H24" s="344" t="str">
        <f>IF(D24="","",IF('償却資産明細書(入力)'!H24="","",'償却資産明細書(入力)'!H24))</f>
        <v/>
      </c>
      <c r="I24" s="345" t="str">
        <f>IF('償却資産明細書(入力)'!I24="","",'償却資産明細書(入力)'!I24)</f>
        <v/>
      </c>
      <c r="J24" s="365" t="str">
        <f>IF('償却資産明細書(入力)'!K24="","",IF('償却資産明細書(入力)'!AA24="一括償却資産","－",'償却資産明細書(入力)'!K24))</f>
        <v/>
      </c>
      <c r="K24" s="343" t="str">
        <f>IF('償却資産明細書(入力)'!L24="","",'償却資産明細書(入力)'!M24)</f>
        <v/>
      </c>
      <c r="L24" s="357" t="str">
        <f>IF('償却資産明細書(入力)'!N24="","",'償却資産明細書(入力)'!N24)</f>
        <v/>
      </c>
      <c r="M24" s="359">
        <v>12</v>
      </c>
      <c r="N24" s="346" t="str">
        <f>IF(D24="","",'償却資産明細書(入力)'!Q24)</f>
        <v/>
      </c>
      <c r="O24" s="340" t="str">
        <f>IF('償却資産明細書(入力)'!R24="","",'償却資産明細書(入力)'!R24)</f>
        <v/>
      </c>
      <c r="P24" s="340" t="str">
        <f>IF(D24="","",'償却資産明細書(入力)'!T24)</f>
        <v/>
      </c>
      <c r="Q24" s="366" t="str">
        <f>IF('償却資産明細書(入力)'!U24="","",'償却資産明細書(入力)'!U24)</f>
        <v/>
      </c>
      <c r="R24" s="346" t="str">
        <f>IF(D24="","",'償却資産明細書(入力)'!W24)</f>
        <v/>
      </c>
      <c r="S24" s="340" t="str">
        <f>IF(D24="","",IF('償却資産明細書(入力)'!X24="","",'償却資産明細書(入力)'!X24))</f>
        <v/>
      </c>
      <c r="T24" s="686" t="str">
        <f>IF('償却資産明細書(入力)'!AA24="",""&amp;新償却資産計算!BR37,'償却資産明細書(入力)'!AA24&amp;新償却資産計算!BR37)</f>
        <v/>
      </c>
      <c r="X24" s="167"/>
    </row>
    <row r="25" spans="1:26" s="164" customFormat="1" ht="19.5" customHeight="1" x14ac:dyDescent="0.15">
      <c r="A25" s="160" t="str">
        <f t="shared" si="0"/>
        <v/>
      </c>
      <c r="B25" s="361" t="str">
        <f>IF('償却資産明細書(入力)'!B25="","",'償却資産明細書(入力)'!B25)</f>
        <v/>
      </c>
      <c r="C25" s="362" t="str">
        <f>IF('償却資産明細書(入力)'!C25="","",'償却資産明細書(入力)'!C25)</f>
        <v/>
      </c>
      <c r="D25" s="362" t="str">
        <f>IF('償却資産明細書(入力)'!D25="","",'償却資産明細書(入力)'!D25)</f>
        <v/>
      </c>
      <c r="E25" s="363" t="str">
        <f>IF('償却資産明細書(入力)'!E25="","",'償却資産明細書(入力)'!E25)</f>
        <v/>
      </c>
      <c r="F25" s="363" t="str">
        <f>IF('償却資産明細書(入力)'!F25="","",'償却資産明細書(入力)'!F25)</f>
        <v/>
      </c>
      <c r="G25" s="364" t="str">
        <f>IF('償却資産明細書(入力)'!G25="","",'償却資産明細書(入力)'!G25)</f>
        <v/>
      </c>
      <c r="H25" s="344" t="str">
        <f>IF(D25="","",IF('償却資産明細書(入力)'!H25="","",'償却資産明細書(入力)'!H25))</f>
        <v/>
      </c>
      <c r="I25" s="345" t="str">
        <f>IF('償却資産明細書(入力)'!I25="","",'償却資産明細書(入力)'!I25)</f>
        <v/>
      </c>
      <c r="J25" s="365" t="str">
        <f>IF('償却資産明細書(入力)'!K25="","",IF('償却資産明細書(入力)'!AA25="一括償却資産","－",'償却資産明細書(入力)'!K25))</f>
        <v/>
      </c>
      <c r="K25" s="343" t="str">
        <f>IF('償却資産明細書(入力)'!L25="","",'償却資産明細書(入力)'!M25)</f>
        <v/>
      </c>
      <c r="L25" s="357" t="str">
        <f>IF('償却資産明細書(入力)'!N25="","",'償却資産明細書(入力)'!N25)</f>
        <v/>
      </c>
      <c r="M25" s="359">
        <v>12</v>
      </c>
      <c r="N25" s="346" t="str">
        <f>IF(D25="","",'償却資産明細書(入力)'!Q25)</f>
        <v/>
      </c>
      <c r="O25" s="340" t="str">
        <f>IF('償却資産明細書(入力)'!R25="","",'償却資産明細書(入力)'!R25)</f>
        <v/>
      </c>
      <c r="P25" s="340" t="str">
        <f>IF(D25="","",'償却資産明細書(入力)'!T25)</f>
        <v/>
      </c>
      <c r="Q25" s="366" t="str">
        <f>IF('償却資産明細書(入力)'!U25="","",'償却資産明細書(入力)'!U25)</f>
        <v/>
      </c>
      <c r="R25" s="346" t="str">
        <f>IF(D25="","",'償却資産明細書(入力)'!W25)</f>
        <v/>
      </c>
      <c r="S25" s="340" t="str">
        <f>IF(D25="","",IF('償却資産明細書(入力)'!X25="","",'償却資産明細書(入力)'!X25))</f>
        <v/>
      </c>
      <c r="T25" s="686" t="str">
        <f>IF('償却資産明細書(入力)'!AA25="",""&amp;新償却資産計算!BR38,'償却資産明細書(入力)'!AA25&amp;新償却資産計算!BR38)</f>
        <v/>
      </c>
      <c r="X25" s="167"/>
    </row>
    <row r="26" spans="1:26" s="164" customFormat="1" ht="19.5" customHeight="1" x14ac:dyDescent="0.15">
      <c r="A26" s="160" t="str">
        <f t="shared" si="0"/>
        <v/>
      </c>
      <c r="B26" s="361" t="str">
        <f>IF('償却資産明細書(入力)'!B26="","",'償却資産明細書(入力)'!B26)</f>
        <v/>
      </c>
      <c r="C26" s="362" t="str">
        <f>IF('償却資産明細書(入力)'!C26="","",'償却資産明細書(入力)'!C26)</f>
        <v/>
      </c>
      <c r="D26" s="362" t="str">
        <f>IF('償却資産明細書(入力)'!D26="","",'償却資産明細書(入力)'!D26)</f>
        <v/>
      </c>
      <c r="E26" s="363" t="str">
        <f>IF('償却資産明細書(入力)'!E26="","",'償却資産明細書(入力)'!E26)</f>
        <v/>
      </c>
      <c r="F26" s="363" t="str">
        <f>IF('償却資産明細書(入力)'!F26="","",'償却資産明細書(入力)'!F26)</f>
        <v/>
      </c>
      <c r="G26" s="364" t="str">
        <f>IF('償却資産明細書(入力)'!G26="","",'償却資産明細書(入力)'!G26)</f>
        <v/>
      </c>
      <c r="H26" s="344" t="str">
        <f>IF(D26="","",IF('償却資産明細書(入力)'!H26="","",'償却資産明細書(入力)'!H26))</f>
        <v/>
      </c>
      <c r="I26" s="345" t="str">
        <f>IF('償却資産明細書(入力)'!I26="","",'償却資産明細書(入力)'!I26)</f>
        <v/>
      </c>
      <c r="J26" s="365" t="str">
        <f>IF('償却資産明細書(入力)'!K26="","",IF('償却資産明細書(入力)'!AA26="一括償却資産","－",'償却資産明細書(入力)'!K26))</f>
        <v/>
      </c>
      <c r="K26" s="343" t="str">
        <f>IF('償却資産明細書(入力)'!L26="","",'償却資産明細書(入力)'!M26)</f>
        <v/>
      </c>
      <c r="L26" s="357" t="str">
        <f>IF('償却資産明細書(入力)'!N26="","",'償却資産明細書(入力)'!N26)</f>
        <v/>
      </c>
      <c r="M26" s="359">
        <v>12</v>
      </c>
      <c r="N26" s="346" t="str">
        <f>IF(D26="","",'償却資産明細書(入力)'!Q26)</f>
        <v/>
      </c>
      <c r="O26" s="340" t="str">
        <f>IF('償却資産明細書(入力)'!R26="","",'償却資産明細書(入力)'!R26)</f>
        <v/>
      </c>
      <c r="P26" s="340" t="str">
        <f>IF(D26="","",'償却資産明細書(入力)'!T26)</f>
        <v/>
      </c>
      <c r="Q26" s="366" t="str">
        <f>IF('償却資産明細書(入力)'!U26="","",'償却資産明細書(入力)'!U26)</f>
        <v/>
      </c>
      <c r="R26" s="346" t="str">
        <f>IF(D26="","",'償却資産明細書(入力)'!W26)</f>
        <v/>
      </c>
      <c r="S26" s="340" t="str">
        <f>IF(D26="","",IF('償却資産明細書(入力)'!X26="","",'償却資産明細書(入力)'!X26))</f>
        <v/>
      </c>
      <c r="T26" s="686" t="str">
        <f>IF('償却資産明細書(入力)'!AA26="",""&amp;新償却資産計算!BR39,'償却資産明細書(入力)'!AA26&amp;新償却資産計算!BR39)</f>
        <v/>
      </c>
      <c r="X26" s="167"/>
    </row>
    <row r="27" spans="1:26" s="164" customFormat="1" ht="19.5" customHeight="1" x14ac:dyDescent="0.15">
      <c r="A27" s="160" t="str">
        <f t="shared" si="0"/>
        <v/>
      </c>
      <c r="B27" s="361" t="str">
        <f>IF('償却資産明細書(入力)'!B27="","",'償却資産明細書(入力)'!B27)</f>
        <v/>
      </c>
      <c r="C27" s="362" t="str">
        <f>IF('償却資産明細書(入力)'!C27="","",'償却資産明細書(入力)'!C27)</f>
        <v/>
      </c>
      <c r="D27" s="362" t="str">
        <f>IF('償却資産明細書(入力)'!D27="","",'償却資産明細書(入力)'!D27)</f>
        <v/>
      </c>
      <c r="E27" s="363" t="str">
        <f>IF('償却資産明細書(入力)'!E27="","",'償却資産明細書(入力)'!E27)</f>
        <v/>
      </c>
      <c r="F27" s="363" t="str">
        <f>IF('償却資産明細書(入力)'!F27="","",'償却資産明細書(入力)'!F27)</f>
        <v/>
      </c>
      <c r="G27" s="364" t="str">
        <f>IF('償却資産明細書(入力)'!G27="","",'償却資産明細書(入力)'!G27)</f>
        <v/>
      </c>
      <c r="H27" s="344" t="str">
        <f>IF(D27="","",IF('償却資産明細書(入力)'!H27="","",'償却資産明細書(入力)'!H27))</f>
        <v/>
      </c>
      <c r="I27" s="345" t="str">
        <f>IF('償却資産明細書(入力)'!I27="","",'償却資産明細書(入力)'!I27)</f>
        <v/>
      </c>
      <c r="J27" s="365" t="str">
        <f>IF('償却資産明細書(入力)'!K27="","",IF('償却資産明細書(入力)'!AA27="一括償却資産","－",'償却資産明細書(入力)'!K27))</f>
        <v/>
      </c>
      <c r="K27" s="343" t="str">
        <f>IF('償却資産明細書(入力)'!L27="","",'償却資産明細書(入力)'!M27)</f>
        <v/>
      </c>
      <c r="L27" s="357" t="str">
        <f>IF('償却資産明細書(入力)'!N27="","",'償却資産明細書(入力)'!N27)</f>
        <v/>
      </c>
      <c r="M27" s="359">
        <v>12</v>
      </c>
      <c r="N27" s="346" t="str">
        <f>IF(D27="","",'償却資産明細書(入力)'!Q27)</f>
        <v/>
      </c>
      <c r="O27" s="340" t="str">
        <f>IF('償却資産明細書(入力)'!R27="","",'償却資産明細書(入力)'!R27)</f>
        <v/>
      </c>
      <c r="P27" s="340" t="str">
        <f>IF(D27="","",'償却資産明細書(入力)'!T27)</f>
        <v/>
      </c>
      <c r="Q27" s="366" t="str">
        <f>IF('償却資産明細書(入力)'!U27="","",'償却資産明細書(入力)'!U27)</f>
        <v/>
      </c>
      <c r="R27" s="346" t="str">
        <f>IF(D27="","",'償却資産明細書(入力)'!W27)</f>
        <v/>
      </c>
      <c r="S27" s="340" t="str">
        <f>IF(D27="","",IF('償却資産明細書(入力)'!X27="","",'償却資産明細書(入力)'!X27))</f>
        <v/>
      </c>
      <c r="T27" s="686" t="str">
        <f>IF('償却資産明細書(入力)'!AA27="",""&amp;新償却資産計算!BR40,'償却資産明細書(入力)'!AA27&amp;新償却資産計算!BR40)</f>
        <v/>
      </c>
      <c r="X27" s="167"/>
    </row>
    <row r="28" spans="1:26" s="164" customFormat="1" ht="19.5" customHeight="1" x14ac:dyDescent="0.15">
      <c r="A28" s="160" t="str">
        <f t="shared" si="0"/>
        <v/>
      </c>
      <c r="B28" s="361" t="str">
        <f>IF('償却資産明細書(入力)'!B28="","",'償却資産明細書(入力)'!B28)</f>
        <v/>
      </c>
      <c r="C28" s="362" t="str">
        <f>IF('償却資産明細書(入力)'!C28="","",'償却資産明細書(入力)'!C28)</f>
        <v/>
      </c>
      <c r="D28" s="362" t="str">
        <f>IF('償却資産明細書(入力)'!D28="","",'償却資産明細書(入力)'!D28)</f>
        <v/>
      </c>
      <c r="E28" s="363" t="str">
        <f>IF('償却資産明細書(入力)'!E28="","",'償却資産明細書(入力)'!E28)</f>
        <v/>
      </c>
      <c r="F28" s="363" t="str">
        <f>IF('償却資産明細書(入力)'!F28="","",'償却資産明細書(入力)'!F28)</f>
        <v/>
      </c>
      <c r="G28" s="364" t="str">
        <f>IF('償却資産明細書(入力)'!G28="","",'償却資産明細書(入力)'!G28)</f>
        <v/>
      </c>
      <c r="H28" s="344" t="str">
        <f>IF(D28="","",IF('償却資産明細書(入力)'!H28="","",'償却資産明細書(入力)'!H28))</f>
        <v/>
      </c>
      <c r="I28" s="345" t="str">
        <f>IF('償却資産明細書(入力)'!I28="","",'償却資産明細書(入力)'!I28)</f>
        <v/>
      </c>
      <c r="J28" s="365" t="str">
        <f>IF('償却資産明細書(入力)'!K28="","",IF('償却資産明細書(入力)'!AA28="一括償却資産","－",'償却資産明細書(入力)'!K28))</f>
        <v/>
      </c>
      <c r="K28" s="343" t="str">
        <f>IF('償却資産明細書(入力)'!L28="","",'償却資産明細書(入力)'!M28)</f>
        <v/>
      </c>
      <c r="L28" s="357" t="str">
        <f>IF('償却資産明細書(入力)'!N28="","",'償却資産明細書(入力)'!N28)</f>
        <v/>
      </c>
      <c r="M28" s="359">
        <v>12</v>
      </c>
      <c r="N28" s="346" t="str">
        <f>IF(D28="","",'償却資産明細書(入力)'!Q28)</f>
        <v/>
      </c>
      <c r="O28" s="340" t="str">
        <f>IF('償却資産明細書(入力)'!R28="","",'償却資産明細書(入力)'!R28)</f>
        <v/>
      </c>
      <c r="P28" s="340" t="str">
        <f>IF(D28="","",'償却資産明細書(入力)'!T28)</f>
        <v/>
      </c>
      <c r="Q28" s="366" t="str">
        <f>IF('償却資産明細書(入力)'!U28="","",'償却資産明細書(入力)'!U28)</f>
        <v/>
      </c>
      <c r="R28" s="346" t="str">
        <f>IF(D28="","",'償却資産明細書(入力)'!W28)</f>
        <v/>
      </c>
      <c r="S28" s="340" t="str">
        <f>IF(D28="","",IF('償却資産明細書(入力)'!X28="","",'償却資産明細書(入力)'!X28))</f>
        <v/>
      </c>
      <c r="T28" s="686" t="str">
        <f>IF('償却資産明細書(入力)'!AA28="",""&amp;新償却資産計算!BR41,'償却資産明細書(入力)'!AA28&amp;新償却資産計算!BR41)</f>
        <v/>
      </c>
      <c r="X28" s="167"/>
    </row>
    <row r="29" spans="1:26" s="164" customFormat="1" ht="19.5" customHeight="1" x14ac:dyDescent="0.15">
      <c r="A29" s="163"/>
      <c r="B29" s="353" t="s">
        <v>55</v>
      </c>
      <c r="C29" s="350"/>
      <c r="D29" s="351"/>
      <c r="E29" s="350"/>
      <c r="F29" s="350"/>
      <c r="G29" s="347"/>
      <c r="H29" s="347"/>
      <c r="I29" s="348"/>
      <c r="J29" s="347"/>
      <c r="K29" s="347"/>
      <c r="L29" s="358"/>
      <c r="M29" s="360"/>
      <c r="N29" s="340">
        <f>SUM(N6:N28)</f>
        <v>0</v>
      </c>
      <c r="O29" s="340"/>
      <c r="P29" s="340">
        <f>SUM(N29:O29)</f>
        <v>0</v>
      </c>
      <c r="Q29" s="349"/>
      <c r="R29" s="340">
        <f>SUM(R6:R28)</f>
        <v>0</v>
      </c>
      <c r="S29" s="340">
        <f>SUM(S6:S28)</f>
        <v>0</v>
      </c>
      <c r="T29" s="367"/>
      <c r="X29" s="167"/>
    </row>
    <row r="30" spans="1:26" x14ac:dyDescent="0.15">
      <c r="U30" s="168"/>
      <c r="W30" s="168"/>
      <c r="X30" s="168"/>
    </row>
    <row r="31" spans="1:26" x14ac:dyDescent="0.15">
      <c r="B31" s="368"/>
      <c r="C31" s="170"/>
      <c r="D31" s="170"/>
      <c r="E31" s="170"/>
      <c r="F31" s="170"/>
      <c r="G31" s="170"/>
      <c r="H31" s="170"/>
      <c r="I31" s="170"/>
      <c r="J31" s="170"/>
      <c r="K31" s="170"/>
      <c r="L31" s="170"/>
      <c r="M31" s="170"/>
      <c r="N31" s="170"/>
      <c r="O31" s="170"/>
      <c r="P31" s="170"/>
      <c r="Q31" s="170"/>
      <c r="R31" s="170"/>
      <c r="S31" s="170"/>
      <c r="T31" s="170"/>
      <c r="U31" s="171"/>
      <c r="V31" s="171"/>
      <c r="W31" s="171"/>
      <c r="X31" s="168"/>
    </row>
    <row r="32" spans="1:26" x14ac:dyDescent="0.15">
      <c r="B32" s="168"/>
      <c r="C32" s="168"/>
      <c r="D32" s="168"/>
      <c r="E32" s="168"/>
      <c r="F32" s="168"/>
      <c r="G32" s="168"/>
      <c r="H32" s="168"/>
      <c r="I32" s="168"/>
      <c r="J32" s="168"/>
      <c r="K32" s="168"/>
      <c r="L32" s="168"/>
      <c r="M32" s="168"/>
      <c r="N32" s="168"/>
      <c r="O32" s="168"/>
      <c r="P32" s="168"/>
      <c r="Q32" s="168"/>
      <c r="R32" s="168"/>
      <c r="S32" s="168"/>
      <c r="T32" s="168"/>
      <c r="U32" s="168"/>
      <c r="V32" s="168"/>
      <c r="W32" s="168"/>
      <c r="X32" s="168"/>
    </row>
    <row r="33" spans="2:23" x14ac:dyDescent="0.15">
      <c r="B33" s="172"/>
      <c r="C33" s="172"/>
      <c r="D33" s="172"/>
      <c r="E33" s="172"/>
      <c r="F33" s="172"/>
      <c r="G33" s="172"/>
      <c r="H33" s="172"/>
      <c r="I33" s="172"/>
      <c r="J33" s="172"/>
      <c r="K33" s="168"/>
      <c r="L33" s="168"/>
      <c r="M33" s="168"/>
      <c r="N33" s="168"/>
      <c r="O33" s="168"/>
      <c r="P33" s="168"/>
      <c r="Q33" s="168"/>
      <c r="R33" s="168"/>
      <c r="S33" s="168"/>
      <c r="T33" s="168"/>
      <c r="U33" s="168"/>
      <c r="V33" s="168"/>
      <c r="W33" s="168"/>
    </row>
    <row r="34" spans="2:23" x14ac:dyDescent="0.15">
      <c r="B34" s="173"/>
      <c r="C34" s="173"/>
      <c r="D34" s="171"/>
      <c r="E34" s="173"/>
      <c r="F34" s="170"/>
      <c r="G34" s="170"/>
      <c r="H34" s="170"/>
      <c r="I34" s="170"/>
      <c r="J34" s="170"/>
    </row>
    <row r="35" spans="2:23" x14ac:dyDescent="0.15">
      <c r="B35" s="171"/>
      <c r="C35" s="171"/>
      <c r="D35" s="171"/>
      <c r="E35" s="171"/>
      <c r="F35" s="170"/>
      <c r="G35" s="170"/>
      <c r="H35" s="170"/>
      <c r="I35" s="170"/>
      <c r="J35" s="170"/>
    </row>
    <row r="36" spans="2:23" x14ac:dyDescent="0.15">
      <c r="B36" s="171"/>
      <c r="C36" s="171"/>
      <c r="D36" s="171"/>
      <c r="E36" s="171"/>
      <c r="F36" s="170"/>
      <c r="G36" s="170"/>
      <c r="H36" s="170"/>
      <c r="I36" s="170"/>
      <c r="J36" s="170"/>
    </row>
    <row r="37" spans="2:23" x14ac:dyDescent="0.15">
      <c r="B37" s="171"/>
      <c r="C37" s="174"/>
      <c r="D37" s="174"/>
      <c r="E37" s="174"/>
      <c r="F37" s="175"/>
      <c r="G37" s="175"/>
      <c r="H37" s="175"/>
      <c r="I37" s="175"/>
      <c r="J37" s="175"/>
    </row>
    <row r="38" spans="2:23" x14ac:dyDescent="0.15">
      <c r="B38" s="171"/>
      <c r="C38" s="174"/>
      <c r="D38" s="174"/>
      <c r="E38" s="174"/>
      <c r="F38" s="175"/>
      <c r="G38" s="175"/>
      <c r="H38" s="175"/>
      <c r="I38" s="175"/>
      <c r="J38" s="175"/>
    </row>
    <row r="39" spans="2:23" x14ac:dyDescent="0.15">
      <c r="B39" s="171"/>
      <c r="C39" s="174"/>
      <c r="D39" s="174"/>
      <c r="E39" s="174"/>
      <c r="F39" s="175"/>
      <c r="G39" s="175"/>
      <c r="H39" s="175"/>
      <c r="I39" s="175"/>
      <c r="J39" s="175"/>
    </row>
    <row r="40" spans="2:23" x14ac:dyDescent="0.15">
      <c r="B40" s="171"/>
      <c r="C40" s="174"/>
      <c r="D40" s="174"/>
      <c r="E40" s="174"/>
      <c r="F40" s="175"/>
      <c r="G40" s="175"/>
      <c r="H40" s="175"/>
      <c r="I40" s="175"/>
      <c r="J40" s="175"/>
    </row>
    <row r="41" spans="2:23" x14ac:dyDescent="0.15">
      <c r="B41" s="171"/>
      <c r="C41" s="174"/>
      <c r="D41" s="174"/>
      <c r="E41" s="174"/>
      <c r="F41" s="175"/>
      <c r="G41" s="175"/>
      <c r="H41" s="175"/>
      <c r="I41" s="175"/>
      <c r="J41" s="175"/>
    </row>
    <row r="42" spans="2:23" x14ac:dyDescent="0.15">
      <c r="B42" s="171"/>
      <c r="C42" s="174"/>
      <c r="D42" s="174"/>
      <c r="E42" s="174"/>
      <c r="F42" s="175"/>
      <c r="G42" s="175"/>
      <c r="H42" s="175"/>
      <c r="I42" s="175"/>
      <c r="J42" s="175"/>
    </row>
    <row r="43" spans="2:23" x14ac:dyDescent="0.15">
      <c r="B43" s="171"/>
      <c r="C43" s="174"/>
      <c r="D43" s="174"/>
      <c r="E43" s="174"/>
      <c r="F43" s="175"/>
      <c r="G43" s="175"/>
      <c r="H43" s="175"/>
      <c r="I43" s="175"/>
      <c r="J43" s="175"/>
    </row>
    <row r="44" spans="2:23" x14ac:dyDescent="0.15">
      <c r="B44" s="171"/>
      <c r="C44" s="174"/>
      <c r="D44" s="174"/>
      <c r="E44" s="174"/>
      <c r="F44" s="175"/>
      <c r="G44" s="175"/>
      <c r="H44" s="175"/>
      <c r="I44" s="175"/>
      <c r="J44" s="175"/>
    </row>
    <row r="45" spans="2:23" x14ac:dyDescent="0.15">
      <c r="B45" s="171"/>
      <c r="C45" s="174"/>
      <c r="D45" s="174"/>
      <c r="E45" s="174"/>
      <c r="F45" s="175"/>
      <c r="G45" s="175"/>
      <c r="H45" s="175"/>
      <c r="I45" s="175"/>
      <c r="J45" s="175"/>
    </row>
    <row r="46" spans="2:23" x14ac:dyDescent="0.15">
      <c r="B46" s="171"/>
      <c r="C46" s="174"/>
      <c r="D46" s="174"/>
      <c r="E46" s="174"/>
      <c r="F46" s="174"/>
      <c r="G46" s="174"/>
      <c r="H46" s="174"/>
      <c r="I46" s="175"/>
      <c r="J46" s="175"/>
    </row>
    <row r="47" spans="2:23" x14ac:dyDescent="0.15">
      <c r="B47" s="171"/>
      <c r="C47" s="174"/>
      <c r="D47" s="174"/>
      <c r="E47" s="174"/>
      <c r="F47" s="175"/>
      <c r="G47" s="175"/>
      <c r="H47" s="175"/>
      <c r="I47" s="175"/>
      <c r="J47" s="175"/>
    </row>
    <row r="48" spans="2:23" x14ac:dyDescent="0.15">
      <c r="B48" s="171"/>
      <c r="C48" s="174"/>
      <c r="D48" s="174"/>
      <c r="E48" s="174"/>
      <c r="F48" s="175"/>
      <c r="G48" s="175"/>
      <c r="H48" s="175"/>
      <c r="I48" s="175"/>
      <c r="J48" s="175"/>
    </row>
    <row r="49" spans="2:10" x14ac:dyDescent="0.15">
      <c r="B49" s="171"/>
      <c r="C49" s="174"/>
      <c r="D49" s="174"/>
      <c r="E49" s="174"/>
      <c r="F49" s="175"/>
      <c r="G49" s="175"/>
      <c r="H49" s="175"/>
      <c r="I49" s="175"/>
      <c r="J49" s="175"/>
    </row>
    <row r="50" spans="2:10" x14ac:dyDescent="0.15">
      <c r="B50" s="171"/>
      <c r="C50" s="174"/>
      <c r="D50" s="174"/>
      <c r="E50" s="174"/>
      <c r="F50" s="174"/>
      <c r="G50" s="174"/>
      <c r="H50" s="174"/>
      <c r="I50" s="175"/>
      <c r="J50" s="175"/>
    </row>
    <row r="51" spans="2:10" ht="15.75" customHeight="1" x14ac:dyDescent="0.15">
      <c r="B51" s="173"/>
      <c r="C51" s="174"/>
      <c r="D51" s="174"/>
      <c r="E51" s="174"/>
      <c r="F51" s="171"/>
      <c r="G51" s="176"/>
      <c r="H51" s="172"/>
      <c r="I51" s="177"/>
      <c r="J51" s="177"/>
    </row>
    <row r="52" spans="2:10" x14ac:dyDescent="0.15">
      <c r="B52" s="171"/>
      <c r="C52" s="174"/>
      <c r="D52" s="174"/>
      <c r="E52" s="174"/>
      <c r="F52" s="174"/>
      <c r="G52" s="174"/>
      <c r="H52" s="170"/>
      <c r="I52" s="178"/>
      <c r="J52" s="178"/>
    </row>
    <row r="53" spans="2:10" ht="14.25" customHeight="1" x14ac:dyDescent="0.15">
      <c r="B53" s="173"/>
      <c r="C53" s="174"/>
      <c r="D53" s="174"/>
      <c r="E53" s="174"/>
      <c r="F53" s="173"/>
      <c r="G53" s="172"/>
      <c r="H53" s="172"/>
      <c r="I53" s="179"/>
      <c r="J53" s="179"/>
    </row>
    <row r="54" spans="2:10" x14ac:dyDescent="0.15">
      <c r="B54" s="171"/>
      <c r="C54" s="174"/>
      <c r="D54" s="174"/>
      <c r="E54" s="174"/>
      <c r="F54" s="171"/>
      <c r="G54" s="172"/>
      <c r="H54" s="172"/>
      <c r="I54" s="179"/>
      <c r="J54" s="179"/>
    </row>
    <row r="55" spans="2:10" x14ac:dyDescent="0.15">
      <c r="B55" s="171"/>
      <c r="C55" s="174"/>
      <c r="D55" s="174"/>
      <c r="E55" s="174"/>
      <c r="F55" s="171"/>
      <c r="G55" s="172"/>
      <c r="H55" s="172"/>
      <c r="I55" s="179"/>
      <c r="J55" s="179"/>
    </row>
    <row r="56" spans="2:10" x14ac:dyDescent="0.15">
      <c r="B56" s="171"/>
      <c r="C56" s="174"/>
      <c r="D56" s="174"/>
      <c r="E56" s="174"/>
      <c r="F56" s="171"/>
      <c r="G56" s="172"/>
      <c r="H56" s="172"/>
      <c r="I56" s="179"/>
      <c r="J56" s="179"/>
    </row>
    <row r="57" spans="2:10" x14ac:dyDescent="0.15">
      <c r="B57" s="171"/>
      <c r="C57" s="174"/>
      <c r="D57" s="180"/>
      <c r="E57" s="180"/>
      <c r="F57" s="171"/>
      <c r="G57" s="171"/>
      <c r="H57" s="171"/>
      <c r="I57" s="179"/>
      <c r="J57" s="179"/>
    </row>
    <row r="58" spans="2:10" x14ac:dyDescent="0.15">
      <c r="B58" s="171"/>
      <c r="C58" s="168"/>
      <c r="D58" s="168"/>
      <c r="E58" s="168"/>
      <c r="F58" s="171"/>
      <c r="G58" s="171"/>
      <c r="H58" s="171"/>
      <c r="I58" s="179"/>
      <c r="J58" s="179"/>
    </row>
    <row r="59" spans="2:10" x14ac:dyDescent="0.15">
      <c r="B59" s="168"/>
      <c r="C59" s="168"/>
      <c r="D59" s="168"/>
      <c r="E59" s="168"/>
      <c r="F59" s="168"/>
      <c r="G59" s="168"/>
      <c r="H59" s="168"/>
      <c r="I59" s="168"/>
      <c r="J59" s="168"/>
    </row>
    <row r="60" spans="2:10" x14ac:dyDescent="0.15">
      <c r="B60" s="168"/>
      <c r="C60" s="168"/>
      <c r="D60" s="168"/>
      <c r="E60" s="168"/>
      <c r="F60" s="168"/>
      <c r="G60" s="168"/>
      <c r="H60" s="168"/>
      <c r="I60" s="168"/>
      <c r="J60" s="168"/>
    </row>
    <row r="61" spans="2:10" x14ac:dyDescent="0.15">
      <c r="B61" s="168"/>
      <c r="C61" s="168"/>
      <c r="D61" s="168"/>
      <c r="E61" s="168"/>
      <c r="F61" s="168"/>
      <c r="G61" s="168"/>
      <c r="H61" s="168"/>
      <c r="I61" s="168"/>
      <c r="J61" s="168"/>
    </row>
    <row r="62" spans="2:10" x14ac:dyDescent="0.15">
      <c r="B62" s="168"/>
      <c r="C62" s="168"/>
      <c r="D62" s="168"/>
      <c r="E62" s="168"/>
      <c r="F62" s="168"/>
      <c r="G62" s="168"/>
      <c r="H62" s="168"/>
      <c r="I62" s="168"/>
      <c r="J62" s="168"/>
    </row>
    <row r="63" spans="2:10" x14ac:dyDescent="0.15">
      <c r="B63" s="168"/>
      <c r="C63" s="168"/>
      <c r="D63" s="168"/>
      <c r="E63" s="168"/>
      <c r="F63" s="168"/>
      <c r="G63" s="168"/>
      <c r="H63" s="168"/>
      <c r="I63" s="168"/>
      <c r="J63" s="168"/>
    </row>
    <row r="64" spans="2:10" x14ac:dyDescent="0.15">
      <c r="B64" s="168"/>
      <c r="C64" s="168"/>
      <c r="D64" s="168"/>
      <c r="E64" s="168"/>
      <c r="F64" s="168"/>
      <c r="G64" s="168"/>
      <c r="H64" s="168"/>
      <c r="I64" s="168"/>
      <c r="J64" s="168"/>
    </row>
    <row r="65" spans="2:10" x14ac:dyDescent="0.15">
      <c r="B65" s="168"/>
      <c r="C65" s="168"/>
      <c r="D65" s="168"/>
      <c r="E65" s="168"/>
      <c r="F65" s="168"/>
      <c r="G65" s="168"/>
      <c r="H65" s="168"/>
      <c r="I65" s="168"/>
      <c r="J65" s="168"/>
    </row>
    <row r="66" spans="2:10" x14ac:dyDescent="0.15">
      <c r="B66" s="168"/>
      <c r="C66" s="168"/>
      <c r="D66" s="168"/>
      <c r="E66" s="168"/>
      <c r="F66" s="168"/>
      <c r="G66" s="168"/>
      <c r="H66" s="168"/>
      <c r="I66" s="168"/>
      <c r="J66" s="168"/>
    </row>
    <row r="67" spans="2:10" x14ac:dyDescent="0.15">
      <c r="B67" s="168"/>
      <c r="C67" s="168"/>
      <c r="D67" s="168"/>
      <c r="E67" s="168"/>
      <c r="F67" s="168"/>
      <c r="G67" s="168"/>
      <c r="H67" s="168"/>
      <c r="I67" s="168"/>
      <c r="J67" s="168"/>
    </row>
    <row r="68" spans="2:10" x14ac:dyDescent="0.15">
      <c r="B68" s="168"/>
      <c r="C68" s="168"/>
      <c r="D68" s="168"/>
      <c r="E68" s="168"/>
      <c r="F68" s="168"/>
      <c r="G68" s="168"/>
      <c r="H68" s="168"/>
      <c r="I68" s="168"/>
      <c r="J68" s="168"/>
    </row>
    <row r="69" spans="2:10" x14ac:dyDescent="0.15">
      <c r="B69" s="168"/>
      <c r="C69" s="168"/>
      <c r="D69" s="168"/>
      <c r="E69" s="168"/>
      <c r="F69" s="168"/>
      <c r="G69" s="168"/>
      <c r="H69" s="168"/>
      <c r="I69" s="168"/>
      <c r="J69" s="168"/>
    </row>
    <row r="70" spans="2:10" x14ac:dyDescent="0.15">
      <c r="B70" s="168"/>
      <c r="C70" s="168"/>
      <c r="D70" s="168"/>
      <c r="E70" s="168"/>
      <c r="F70" s="168"/>
      <c r="G70" s="168"/>
      <c r="H70" s="168"/>
      <c r="I70" s="168"/>
      <c r="J70" s="168"/>
    </row>
    <row r="71" spans="2:10" x14ac:dyDescent="0.15">
      <c r="B71" s="168"/>
      <c r="C71" s="168"/>
      <c r="D71" s="168"/>
      <c r="E71" s="168"/>
      <c r="F71" s="168"/>
      <c r="G71" s="168"/>
      <c r="H71" s="168"/>
      <c r="I71" s="168"/>
      <c r="J71" s="168"/>
    </row>
    <row r="72" spans="2:10" x14ac:dyDescent="0.15">
      <c r="B72" s="168"/>
      <c r="C72" s="168"/>
      <c r="D72" s="168"/>
      <c r="E72" s="168"/>
      <c r="F72" s="168"/>
      <c r="G72" s="168"/>
      <c r="H72" s="168"/>
      <c r="I72" s="168"/>
      <c r="J72" s="168"/>
    </row>
    <row r="73" spans="2:10" x14ac:dyDescent="0.15">
      <c r="B73" s="168"/>
      <c r="C73" s="168"/>
      <c r="D73" s="168"/>
      <c r="E73" s="168"/>
      <c r="F73" s="168"/>
      <c r="G73" s="168"/>
      <c r="H73" s="168"/>
      <c r="I73" s="168"/>
      <c r="J73" s="168"/>
    </row>
    <row r="74" spans="2:10" x14ac:dyDescent="0.15">
      <c r="B74" s="168"/>
      <c r="C74" s="168"/>
      <c r="D74" s="168"/>
      <c r="E74" s="168"/>
      <c r="F74" s="168"/>
      <c r="G74" s="168"/>
      <c r="H74" s="168"/>
      <c r="I74" s="168"/>
      <c r="J74" s="168"/>
    </row>
    <row r="75" spans="2:10" x14ac:dyDescent="0.15">
      <c r="B75" s="168"/>
      <c r="C75" s="168"/>
      <c r="D75" s="168"/>
      <c r="E75" s="168"/>
      <c r="F75" s="168"/>
      <c r="G75" s="168"/>
      <c r="H75" s="168"/>
      <c r="I75" s="168"/>
      <c r="J75" s="168"/>
    </row>
    <row r="76" spans="2:10" x14ac:dyDescent="0.15">
      <c r="B76" s="168"/>
      <c r="C76" s="168"/>
      <c r="D76" s="168"/>
      <c r="E76" s="168"/>
      <c r="F76" s="168"/>
      <c r="G76" s="168"/>
      <c r="H76" s="168"/>
      <c r="I76" s="168"/>
      <c r="J76" s="168"/>
    </row>
    <row r="77" spans="2:10" x14ac:dyDescent="0.15">
      <c r="B77" s="168"/>
      <c r="C77" s="168"/>
      <c r="D77" s="168"/>
      <c r="E77" s="168"/>
      <c r="F77" s="168"/>
      <c r="G77" s="168"/>
      <c r="H77" s="168"/>
      <c r="I77" s="168"/>
      <c r="J77" s="168"/>
    </row>
    <row r="78" spans="2:10" x14ac:dyDescent="0.15">
      <c r="B78" s="168"/>
      <c r="C78" s="168"/>
      <c r="D78" s="168"/>
      <c r="E78" s="168"/>
      <c r="F78" s="168"/>
      <c r="G78" s="168"/>
      <c r="H78" s="168"/>
      <c r="I78" s="168"/>
      <c r="J78" s="168"/>
    </row>
    <row r="79" spans="2:10" x14ac:dyDescent="0.15">
      <c r="B79" s="168"/>
      <c r="C79" s="168"/>
      <c r="D79" s="168"/>
      <c r="E79" s="168"/>
      <c r="F79" s="168"/>
      <c r="G79" s="168"/>
      <c r="H79" s="168"/>
      <c r="I79" s="168"/>
      <c r="J79" s="168"/>
    </row>
    <row r="80" spans="2:10" x14ac:dyDescent="0.15">
      <c r="B80" s="168"/>
      <c r="C80" s="168"/>
      <c r="D80" s="168"/>
      <c r="E80" s="168"/>
      <c r="F80" s="168"/>
      <c r="G80" s="168"/>
      <c r="H80" s="168"/>
      <c r="I80" s="168"/>
      <c r="J80" s="168"/>
    </row>
    <row r="81" spans="2:10" x14ac:dyDescent="0.15">
      <c r="B81" s="168"/>
      <c r="C81" s="168"/>
      <c r="D81" s="168"/>
      <c r="E81" s="168"/>
      <c r="F81" s="168"/>
      <c r="G81" s="168"/>
      <c r="H81" s="168"/>
      <c r="I81" s="168"/>
      <c r="J81" s="168"/>
    </row>
    <row r="82" spans="2:10" x14ac:dyDescent="0.15">
      <c r="B82" s="168"/>
      <c r="C82" s="168"/>
      <c r="D82" s="168"/>
      <c r="E82" s="168"/>
      <c r="F82" s="168"/>
      <c r="G82" s="168"/>
      <c r="H82" s="168"/>
      <c r="I82" s="168"/>
      <c r="J82" s="168"/>
    </row>
    <row r="83" spans="2:10" x14ac:dyDescent="0.15">
      <c r="B83" s="168"/>
      <c r="C83" s="168"/>
      <c r="D83" s="168"/>
      <c r="E83" s="168"/>
      <c r="F83" s="168"/>
      <c r="G83" s="168"/>
      <c r="H83" s="168"/>
      <c r="I83" s="168"/>
      <c r="J83" s="168"/>
    </row>
  </sheetData>
  <mergeCells count="20">
    <mergeCell ref="H4:H5"/>
    <mergeCell ref="O4:O5"/>
    <mergeCell ref="P4:P5"/>
    <mergeCell ref="K4:K5"/>
    <mergeCell ref="L4:M5"/>
    <mergeCell ref="I3:I5"/>
    <mergeCell ref="Q2:T2"/>
    <mergeCell ref="J3:J5"/>
    <mergeCell ref="N4:N5"/>
    <mergeCell ref="T4:T5"/>
    <mergeCell ref="R4:R5"/>
    <mergeCell ref="S4:S5"/>
    <mergeCell ref="Q4:Q5"/>
    <mergeCell ref="I2:N2"/>
    <mergeCell ref="B3:B5"/>
    <mergeCell ref="C3:C5"/>
    <mergeCell ref="B2:D2"/>
    <mergeCell ref="E2:G2"/>
    <mergeCell ref="D3:F4"/>
    <mergeCell ref="G4:G5"/>
  </mergeCells>
  <phoneticPr fontId="2"/>
  <conditionalFormatting sqref="B6:T29">
    <cfRule type="expression" dxfId="0" priority="1" stopIfTrue="1">
      <formula>$A$5&lt;8</formula>
    </cfRule>
  </conditionalFormatting>
  <dataValidations count="2">
    <dataValidation imeMode="halfAlpha" allowBlank="1" showInputMessage="1" showErrorMessage="1" sqref="J6:J28 Q6:Q28 C6:G28"/>
    <dataValidation imeMode="hiragana" allowBlank="1" showInputMessage="1" showErrorMessage="1" sqref="B6:B28"/>
  </dataValidations>
  <printOptions horizontalCentered="1"/>
  <pageMargins left="0.39370078740157483" right="0.39370078740157483" top="0.59055118110236227" bottom="0.39370078740157483" header="0.51181102362204722" footer="0.51181102362204722"/>
  <pageSetup paperSize="9" scale="97" orientation="landscape" horizontalDpi="300" verticalDpi="300" r:id="rId1"/>
  <headerFooter alignWithMargins="0"/>
  <ignoredErrors>
    <ignoredError sqref="B6:I6 Q6 J29 K29:T29 B29:I29 O6 L6:M6 S6 M7:M28" unlockedFormula="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indexed="23"/>
  </sheetPr>
  <dimension ref="A1:BM101"/>
  <sheetViews>
    <sheetView zoomScaleNormal="100" workbookViewId="0">
      <pane xSplit="8" ySplit="4" topLeftCell="I5" activePane="bottomRight" state="frozen"/>
      <selection activeCell="BI29" sqref="BI29"/>
      <selection pane="topRight" activeCell="BI29" sqref="BI29"/>
      <selection pane="bottomLeft" activeCell="BI29" sqref="BI29"/>
      <selection pane="bottomRight" activeCell="J31" sqref="J31"/>
    </sheetView>
  </sheetViews>
  <sheetFormatPr defaultRowHeight="13.5" x14ac:dyDescent="0.15"/>
  <cols>
    <col min="3" max="3" width="7.125" bestFit="1" customWidth="1"/>
    <col min="4" max="4" width="3.5" customWidth="1"/>
    <col min="5" max="5" width="7.125" style="51" bestFit="1" customWidth="1"/>
    <col min="6" max="11" width="9" style="51" customWidth="1"/>
    <col min="12" max="12" width="9" style="52" customWidth="1"/>
    <col min="13" max="28" width="9" style="51" customWidth="1"/>
    <col min="29" max="30" width="15.125" style="51" customWidth="1"/>
    <col min="31" max="31" width="9" style="51" customWidth="1"/>
    <col min="32" max="65" width="9" style="16" customWidth="1"/>
  </cols>
  <sheetData>
    <row r="1" spans="1:64" x14ac:dyDescent="0.15">
      <c r="A1" t="s">
        <v>149</v>
      </c>
      <c r="B1" s="305" t="s">
        <v>150</v>
      </c>
      <c r="C1" s="303" t="s">
        <v>151</v>
      </c>
      <c r="E1" s="2446" t="s">
        <v>267</v>
      </c>
      <c r="F1" s="2446"/>
      <c r="G1" s="2446"/>
    </row>
    <row r="2" spans="1:64" x14ac:dyDescent="0.15">
      <c r="A2">
        <v>1</v>
      </c>
      <c r="B2" s="306">
        <f t="shared" ref="B2:B21" si="0">ROUNDDOWN(1/A2,3)</f>
        <v>1</v>
      </c>
      <c r="C2" s="304">
        <f t="shared" ref="C2:C33" si="1">ROUNDUP(1/A2,3)</f>
        <v>1</v>
      </c>
      <c r="AK2" s="51">
        <f>IF(OR(AC2="初年",AD2="初年"),U2,IF(OR(AC2=E2-F2+1,AD2=E2-F2+1),ROUNDDOWN(Q2*AE2/12,0),IF(OR(AC2="最終年",AD2="最終年"),AA2,IF(AND(F2&gt;=82,G2&gt;3),IF(OR(AC2="償却終了",AD2="償却終了"),0),IF(AC2="５年均等償却",ROUNDUP((L2-K2)/5,0),IF(AC2="均等償却最終年",L2-ROUNDUP((L2-K2)/5,0)*4-K2,IF(OR(AC2="９５％償却済み",AC2="償却終了",AD2="償却終了"),0,0)))))))</f>
        <v>0</v>
      </c>
    </row>
    <row r="3" spans="1:64" x14ac:dyDescent="0.15">
      <c r="A3">
        <v>2</v>
      </c>
      <c r="B3" s="306">
        <f t="shared" si="0"/>
        <v>0.5</v>
      </c>
      <c r="C3" s="304">
        <f t="shared" si="1"/>
        <v>0.5</v>
      </c>
      <c r="E3" s="2445" t="s">
        <v>928</v>
      </c>
      <c r="F3" s="2445"/>
      <c r="G3" s="2445"/>
      <c r="H3" s="2445"/>
      <c r="I3" s="2445"/>
      <c r="J3" s="2445"/>
      <c r="K3" s="2445"/>
      <c r="L3" s="2445"/>
      <c r="M3" s="2445"/>
      <c r="N3" s="2445"/>
      <c r="O3" s="2445"/>
      <c r="P3" s="2445"/>
      <c r="Q3" s="2445"/>
      <c r="R3" s="606"/>
      <c r="T3" s="53"/>
      <c r="U3" s="53"/>
      <c r="V3" s="53"/>
      <c r="W3" s="53"/>
      <c r="X3" s="53"/>
      <c r="Y3" s="53"/>
      <c r="Z3" s="53"/>
      <c r="AA3" s="53"/>
      <c r="AC3" s="54"/>
      <c r="AD3" s="54"/>
      <c r="AE3" s="54"/>
      <c r="AF3" s="319"/>
      <c r="AG3" s="319"/>
      <c r="AH3" s="319"/>
      <c r="AI3" s="319"/>
      <c r="AJ3" s="319"/>
      <c r="AK3" s="54"/>
      <c r="AL3" s="54"/>
      <c r="AM3" s="54"/>
      <c r="AN3" s="54"/>
      <c r="AO3" s="54"/>
      <c r="AP3" s="54"/>
      <c r="AQ3" s="54"/>
      <c r="AR3" s="51"/>
      <c r="AS3" s="55" t="s">
        <v>929</v>
      </c>
      <c r="AT3" s="56"/>
      <c r="AU3" s="56"/>
      <c r="AV3" s="56"/>
      <c r="AW3" s="56"/>
      <c r="AX3" s="56"/>
      <c r="AY3" s="56"/>
      <c r="AZ3" s="56"/>
      <c r="BA3" s="56"/>
      <c r="BB3" s="56"/>
      <c r="BC3" s="56"/>
      <c r="BD3" s="56"/>
      <c r="BE3" s="56"/>
      <c r="BF3" s="56"/>
      <c r="BG3" s="56"/>
      <c r="BH3" s="56"/>
      <c r="BI3" s="56"/>
      <c r="BJ3" s="56"/>
      <c r="BK3" s="56"/>
      <c r="BL3" s="56"/>
    </row>
    <row r="4" spans="1:64" ht="13.5" customHeight="1" x14ac:dyDescent="0.15">
      <c r="A4">
        <v>3</v>
      </c>
      <c r="B4" s="306">
        <f t="shared" si="0"/>
        <v>0.33300000000000002</v>
      </c>
      <c r="C4" s="304">
        <f t="shared" si="1"/>
        <v>0.33400000000000002</v>
      </c>
      <c r="E4" s="51" t="s">
        <v>904</v>
      </c>
      <c r="F4" s="51" t="s">
        <v>905</v>
      </c>
      <c r="G4" s="51" t="s">
        <v>920</v>
      </c>
      <c r="H4" s="51" t="s">
        <v>192</v>
      </c>
      <c r="I4" s="51" t="s">
        <v>930</v>
      </c>
      <c r="J4" s="51" t="s">
        <v>931</v>
      </c>
      <c r="K4" s="51" t="s">
        <v>932</v>
      </c>
      <c r="L4" s="51" t="s">
        <v>193</v>
      </c>
      <c r="M4" s="51" t="s">
        <v>258</v>
      </c>
      <c r="N4" s="607" t="s">
        <v>520</v>
      </c>
      <c r="O4" s="52" t="s">
        <v>934</v>
      </c>
      <c r="P4" s="608" t="s">
        <v>521</v>
      </c>
      <c r="Q4" s="51" t="s">
        <v>907</v>
      </c>
      <c r="R4" s="607" t="s">
        <v>522</v>
      </c>
      <c r="T4" s="51" t="s">
        <v>935</v>
      </c>
      <c r="U4" s="51" t="s">
        <v>908</v>
      </c>
      <c r="V4" s="607" t="s">
        <v>526</v>
      </c>
      <c r="W4" s="51" t="s">
        <v>194</v>
      </c>
      <c r="X4" s="51" t="s">
        <v>936</v>
      </c>
      <c r="Y4" s="51" t="s">
        <v>937</v>
      </c>
      <c r="Z4" s="51" t="s">
        <v>938</v>
      </c>
      <c r="AA4" s="51" t="s">
        <v>195</v>
      </c>
      <c r="AC4" s="51" t="s">
        <v>196</v>
      </c>
      <c r="AD4" s="318" t="s">
        <v>197</v>
      </c>
      <c r="AE4" s="51" t="s">
        <v>906</v>
      </c>
      <c r="AF4" s="320" t="s">
        <v>947</v>
      </c>
      <c r="AG4" s="320" t="s">
        <v>198</v>
      </c>
      <c r="AH4" s="320" t="s">
        <v>199</v>
      </c>
      <c r="AI4" s="320" t="s">
        <v>200</v>
      </c>
      <c r="AJ4" s="320" t="s">
        <v>201</v>
      </c>
      <c r="AK4" s="51" t="s">
        <v>939</v>
      </c>
      <c r="AL4" s="607" t="s">
        <v>525</v>
      </c>
      <c r="AM4" s="613" t="s">
        <v>202</v>
      </c>
      <c r="AN4" s="370" t="s">
        <v>940</v>
      </c>
      <c r="AO4" s="607" t="s">
        <v>529</v>
      </c>
      <c r="AP4" s="51" t="s">
        <v>941</v>
      </c>
      <c r="AQ4" s="607" t="s">
        <v>528</v>
      </c>
      <c r="AR4" s="51"/>
      <c r="AS4" s="57" t="s">
        <v>259</v>
      </c>
      <c r="AT4" s="58" t="s">
        <v>260</v>
      </c>
      <c r="AU4" s="58" t="s">
        <v>261</v>
      </c>
      <c r="AV4" s="57" t="s">
        <v>262</v>
      </c>
      <c r="AW4" s="16" t="s">
        <v>263</v>
      </c>
      <c r="AZ4" s="59" t="s">
        <v>948</v>
      </c>
      <c r="BA4" s="59" t="s">
        <v>949</v>
      </c>
      <c r="BB4" s="16" t="s">
        <v>950</v>
      </c>
      <c r="BC4" s="610" t="s">
        <v>524</v>
      </c>
      <c r="BE4" s="60" t="s">
        <v>264</v>
      </c>
      <c r="BF4" s="60" t="s">
        <v>265</v>
      </c>
      <c r="BG4" s="320" t="s">
        <v>266</v>
      </c>
      <c r="BH4" s="612" t="s">
        <v>527</v>
      </c>
      <c r="BI4" s="320" t="s">
        <v>204</v>
      </c>
      <c r="BJ4" s="320" t="s">
        <v>205</v>
      </c>
      <c r="BK4" s="320" t="s">
        <v>206</v>
      </c>
      <c r="BL4" s="320" t="s">
        <v>207</v>
      </c>
    </row>
    <row r="5" spans="1:64" x14ac:dyDescent="0.15">
      <c r="A5">
        <v>4</v>
      </c>
      <c r="B5" s="306">
        <f t="shared" si="0"/>
        <v>0.25</v>
      </c>
      <c r="C5" s="304">
        <f t="shared" si="1"/>
        <v>0.25</v>
      </c>
      <c r="E5" s="51">
        <f>計算シート!$C$2+62</f>
        <v>67</v>
      </c>
      <c r="F5" s="51">
        <f>IF('償却資産明細書(入力)'!D6="平成",'償却資産明細書(入力)'!E6+63,'償却資産明細書(入力)'!E6)</f>
        <v>0</v>
      </c>
      <c r="G5" s="51">
        <f>'償却資産明細書(入力)'!F6</f>
        <v>0</v>
      </c>
      <c r="H5" s="51">
        <f>'償却資産明細書(入力)'!Y6</f>
        <v>0</v>
      </c>
      <c r="I5" s="51">
        <f>'償却資産明細書(入力)'!G6</f>
        <v>0</v>
      </c>
      <c r="J5" s="51">
        <f>IF(OR(AND('償却資産明細書(入力)'!D6="平成",'償却資産明細書(入力)'!E6&gt;=19,'償却資産明細書(入力)'!F6&gt;=4),AND('償却資産明細書(入力)'!D6="平成",'償却資産明細書(入力)'!E6&gt;=20)),I5,IF('償却資産明細書(入力)'!AA6="一括償却資産",I5,ROUNDDOWN(I5*0.9,0)))</f>
        <v>0</v>
      </c>
      <c r="K5" s="51">
        <f>IF('償却資産明細書(入力)'!AA6="一括償却資産",0,IF(I5&gt;0,1,0))</f>
        <v>0</v>
      </c>
      <c r="L5" s="342">
        <f>IF('償却資産明細書(入力)'!AA6="一括償却資産",0,ROUNDDOWN(I5*0.05,0))</f>
        <v>0</v>
      </c>
      <c r="M5" s="51">
        <f>'償却資産明細書(入力)'!J6</f>
        <v>0</v>
      </c>
      <c r="N5" s="607">
        <f>'償却資産明細書(入力)'!K6</f>
        <v>0</v>
      </c>
      <c r="O5" s="356">
        <f t="shared" ref="O5:O27" si="2">IF(OR(AND(M5&gt;0,F5&gt;=82,G5&gt;=4),AND(M5&gt;0,F5&gt;=83)),VLOOKUP(M5,$A$2:$C$101,3,1),IF(M5&gt;0,VLOOKUP(M5,$A$2:$C$101,2,1),0))</f>
        <v>0</v>
      </c>
      <c r="P5" s="609" t="e">
        <f t="shared" ref="P5:P27" si="3">IF(AND(M5&gt;0,F5&gt;=82,G5&gt;=4),ROUNDUP(1/N5,3),ROUNDDOWN(1/N5,3))</f>
        <v>#DIV/0!</v>
      </c>
      <c r="Q5" s="51">
        <f>IF(AND(F5&gt;=82,G5&gt;3),IF('償却資産明細書(入力)'!AA6="一括償却資産",ROUNDDOWN(I5/3,0),ROUNDDOWN(I5*O5,0)),IF('償却資産明細書(入力)'!AA6="一括償却資産",ROUNDDOWN(J5/3,0),ROUNDDOWN(J5*O5,0)))</f>
        <v>0</v>
      </c>
      <c r="R5" s="607" t="e">
        <f>IF(AND(F5&gt;=82,G5&gt;3),IF('償却資産明細書(入力)'!AA6="一括償却資産",ROUNDDOWN(I5/3,0),ROUNDDOWN(I5*P5,0)),IF('償却資産明細書(入力)'!AA6="一括償却資産",ROUNDDOWN(J5/3,0),ROUNDDOWN(J5*P5,0)))</f>
        <v>#DIV/0!</v>
      </c>
      <c r="T5" s="51">
        <f t="shared" ref="T5:T27" si="4">13-G5</f>
        <v>13</v>
      </c>
      <c r="U5" s="51">
        <f>IF(AND(F5&gt;=82,G5&gt;3),IF('償却資産明細書(入力)'!AA6="一括償却資産",ROUNDUP(I5/3,0),IF(AND(E5=F5,H5&gt;0),ROUNDDOWN(Q5*AF5/12,0),ROUNDDOWN(Q5*T5/12,0))),IF('償却資産明細書(入力)'!AA6="一括償却資産",ROUNDDOWN(J5/3,0),IF(AND(E5=F5,H5&gt;0),ROUNDDOWN(Q5*AF5/12,0),ROUNDDOWN(Q5*T5/12,0))))</f>
        <v>0</v>
      </c>
      <c r="V5" s="607" t="e">
        <f>IF(AND(F5&gt;=82,G5&gt;3),IF('償却資産明細書(入力)'!AA6="一括償却資産",ROUNDUP(I5/3,0),IF(AND(E5=F5,H5&gt;0),ROUNDDOWN(R5*AF5/12,0),ROUNDDOWN(R5*T5/12,0))),IF('償却資産明細書(入力)'!AA6="一括償却資産",ROUNDDOWN(J5/3,0),IF(AND(E5=F5,H5&gt;0),ROUNDDOWN(R5*AF5/12,0),ROUNDDOWN(R5*T5/12,0))))</f>
        <v>#DIV/0!</v>
      </c>
      <c r="W5" s="51">
        <f>IF('償却資産明細書(入力)'!D6="",0,IF(OR(AC5="最終年",AD5="最終年"),Q5*Y5/12,Z5))</f>
        <v>0</v>
      </c>
      <c r="X5" s="51">
        <f t="shared" ref="X5:X27" si="5">IF(Q5=0,0,IF(K5=0,ROUNDDOWN((I5-U5)/Q5,0)-1,IF(AND(F5&gt;=82,G5&gt;3),ROUNDDOWN((I5-K5-U5)/Q5,0),ROUNDDOWN((I5-L5-U5)/Q5,0))))</f>
        <v>0</v>
      </c>
      <c r="Y5" s="51">
        <f t="shared" ref="Y5:Y27" si="6">IF(Q5=0,0,IF(L5=0,0,IF(AND(E5=F5,H5&gt;0),H5-G5+1,IF(H5&gt;0,H5,12))))</f>
        <v>0</v>
      </c>
      <c r="Z5" s="51">
        <f t="shared" ref="Z5:Z27" si="7">IF(AND(F5&gt;=82,G5&gt;3),I5-U5-X5*Q5-K5,I5-U5-X5*Q5-L5)</f>
        <v>0</v>
      </c>
      <c r="AA5" s="51">
        <f>IF('償却資産明細書(入力)'!AA6="一括償却資産",Z5,IF(Z5&lt;W5,Z5,W5))</f>
        <v>0</v>
      </c>
      <c r="AB5" s="51" t="b">
        <f t="shared" ref="AB5:AB27" si="8">IF(H5&gt;0,IF(AND(E5=F5,G5&gt;H5),"取得前に廃棄？"))</f>
        <v>0</v>
      </c>
      <c r="AC5" s="51" t="str">
        <f t="shared" ref="AC5:AC27" si="9">IF(OR(AND(F5&gt;=82,G5&gt;3),F5&lt;=0),"",IF(E5=F5,"初年",IF(AND(E5&gt;F5,E5&lt;=F5+X5),E5-F5+1,IF(E5=F5+X5+1,"最終年",IF(AG5&gt;82,IF(AND(AG5&lt;E5,AG5+5&gt;E5),IF(E5&gt;82,"５年均等償却","９５％償却済み"),IF(E5=F5+X5+1+5,"均等償却最終年",IF(E5&gt;F5+X5+1+5,"償却終了","償却除外"))),IF(AND(82&lt;E5,87&gt;E5),IF(E5&gt;82,"５年均等償却",IF(AG5&lt;E5&lt;=82,"９５％償却済み")),IF(E5=87,"均等償却最終年",IF(E5&gt;87,"償却終了","９５％償却済み"))))))))</f>
        <v/>
      </c>
      <c r="AD5" s="51" t="str">
        <f t="shared" ref="AD5:AD27" si="10">IF(AND(F5&gt;=82,G5&gt;3),IF(E5=F5,"初年",IF(AND(E5&gt;F5,E5&lt;=F5+X5),E5-F5+1,IF(E5=F5+X5+1,"最終年",IF(E5&gt;F5+X5+1,"償却終了","償却除外")))),"")</f>
        <v/>
      </c>
      <c r="AE5" s="51" t="str">
        <f t="shared" ref="AE5:AE27" si="11">IF(OR(AC5="初年",AD5="初年"),T5,IF(OR(AC5=E5-F5+1,AD5=E5-F5+1),IF(H5&gt;0,H5,12),IF(OR(AC5="最終年",AD5="最終年"),Y5,IF(AND(F5&gt;=82,G5&gt;3),IF(OR(AC5="償却終了",AD5="償却終了"),0),IF(AC5="５年均等償却",12,IF(AC5="均等償却最終年",12,IF(OR(AC5="償却終了",AD5="償却終了"),0,"－")))))))</f>
        <v>－</v>
      </c>
      <c r="AF5" s="16" t="str">
        <f>IF(OR(F5=0,G5=0),"",IF(OR('償却資産明細書(入力)'!AA6="一括償却資産",AC5="償却終了",AD5="償却終了"),"－",AE5))</f>
        <v/>
      </c>
      <c r="AG5" s="16">
        <f>IF(OR('収支内訳書（裏）１'!I26="",'収支内訳書（裏）１'!K26="",'収支内訳書（裏）１'!M26="",'収支内訳書（裏）１'!O26=""),0,IF(F5&gt;0,ROUNDDOWN((I5-L5-U5)/Q5,0)+1+F5,0))</f>
        <v>0</v>
      </c>
      <c r="AH5" s="16" t="str">
        <f t="shared" ref="AH5:AH27" si="12">IF(AC5="償却終了","－",IF(OR(AC5="５年均等償却",AC5="均等償却最終年"),IF(F5&gt;0,E5-AG5,"－"),"－"))</f>
        <v>－</v>
      </c>
      <c r="AI5" s="16" t="str">
        <f t="shared" ref="AI5:AI27" si="13">IF(F5=0,"－",IF(F5+X5+1&lt;83,IF(E5&gt;=83,IF(E5-82&lt;6,E5-82,"－"),"－"),"－"))</f>
        <v>－</v>
      </c>
      <c r="AJ5" s="16">
        <f t="shared" ref="AJ5:AJ27" si="14">IF(AND(F5&gt;=82,G5&gt;3),"－",L5-ROUNDUP((L5-K5)/5,0)*4-K5)</f>
        <v>0</v>
      </c>
      <c r="AK5" s="51">
        <f t="shared" ref="AK5:AK27" si="15">IF(OR(AC5="初年",AD5="初年"),U5,IF(OR(AC5=E5-F5+1,AD5=E5-F5+1),ROUNDDOWN(Q5*AE5/12,0),IF(OR(AC5="最終年",AD5="最終年"),AA5,IF(AND(F5&gt;=82,G5&gt;3),IF(OR(AC5="償却終了",AD5="償却終了"),0),IF(AC5="５年均等償却",ROUNDUP((L5-K5)/5,0),IF(AC5="均等償却最終年",L5-ROUNDUP((L5-K5)/5,0)*4-K5,IF(OR(AC5="９５％償却済み",AC5="償却終了",AD5="償却終了"),0,0)))))))</f>
        <v>0</v>
      </c>
      <c r="AL5" s="607">
        <f t="shared" ref="AL5:AL27" si="16">IF(OR(AC5="初年",AD5="初年"),V5,IF(OR(AC5=E5-F5+1,AD5=E5-F5+1),ROUNDDOWN(R5*AE5/12,0),IF(OR(AC5="最終年",AD5="最終年"),AA5,IF(AND(F5&gt;=82,G5&gt;3),IF(OR(AC5="償却終了",AD5="償却終了"),0),IF(AC5="５年均等償却",ROUNDUP((L5-K5)/5,0),IF(AC5="均等償却最終年",L5-ROUNDUP((L5-K5)/5,0)*4-K5,IF(OR(AC5="９５％償却済み",AC5="償却終了",AD5="償却終了"),0,0)))))))</f>
        <v>0</v>
      </c>
      <c r="AM5" s="60">
        <f t="shared" ref="AM5:AM27" si="17">IF(OR(AC5="初年",AD5="初年"),0,IF(AND(F5&gt;=82,G5&gt;3),IF(AD5="償却終了","－",Q5*((E5-F5+1)-2)),IF(AC5="９５％償却済み",I5*0.95-U5,IF(AND(AC5="５年均等償却",AG5&lt;82),I5*0.95+(AK5*AI5)-U5,IF(AND(AC5="５年均等償却",AG5&gt;=82),I5*0.95+(AK5*AH5)-U5,IF(AC5="均等償却最終年",I5*0.95+(ROUNDUP((I5*0.05-K5)/5,0)*4-U5),IF(AC5="償却終了","－",Q5*((E5-F5+1)-2))))))))</f>
        <v>0</v>
      </c>
      <c r="AN5" s="614">
        <f t="shared" ref="AN5:AN27" si="18">IF(OR(AC5="初年",AD5="初年"),U5,IF(OR(AC5=E5-F5+1,AD5=E5-F5+1),U5+AK5+AM5,IF(OR(AC5="最終年",AD5="最終年"),U5+Q5*X5+BB5,IF(AND(F5&gt;=82,G5&gt;3),IF(OR(AC5="償却終了",AD5="償却終了"),U5+Q5*X5+Z5),IF(AC5="９５％償却済み",U5+Q5*X5+Z5,IF(AND(AC5="５年均等償却",AG5&lt;82),ROUNDUP(U5+Q5*X5+Z5+((L5-K5)/5*AI5),0),IF(AND(AC5="５年均等償却",AG5&gt;=82),ROUNDUP(U5+Q5*X5+Z5+((L5-K5)/5*AH5),0),I5*0.95+ROUNDUP((L5-K5)/5,0)*4+AJ5)))))))</f>
        <v>0</v>
      </c>
      <c r="AO5" s="610">
        <f>IF(OR(AC5="初年",AD5="初年"),V5,IF(OR(AC5=E5-F5+1,AD5=E5-F5+1),V5+AL5+AM5,IF(OR(AC5="最終年",AD5="最終年"),V5+R5*X5+BC5,IF(AND(F5&gt;=82,G5&gt;3),IF(OR(AC5="償却終了",AD5="償却終了"),V5+R5*X5+Z5),IF(AC5="９５％償却済み",V5+R5*X5+Z5,IF(AND(AC5="５年均等償却",AG5&lt;82),ROUNDUP(V5+R5*X5+Z5+((L5-K5)/5*AI5),0),IF(AND(AC5="５年均等償却",AG5&gt;=82),ROUNDUP(V5+R5*X5+Z5+((L5-K5)/5*AH5),0),I5*0.95+ROUNDUP((L5-K5)/5,0)*4+AJ5)))))))</f>
        <v>0</v>
      </c>
      <c r="AP5" s="16">
        <f>IF(OR('償却資産明細書(入力)'!D6="",'償却資産明細書(入力)'!E6="",'償却資産明細書(入力)'!F6="",'償却資産明細書(入力)'!G6=""),0,IF(ISTEXT(AB5),AB5,I5-AN5))</f>
        <v>0</v>
      </c>
      <c r="AQ5" s="610">
        <f>IF(OR('償却資産明細書(入力)'!D6="",'償却資産明細書(入力)'!E6="",'償却資産明細書(入力)'!F6="",'償却資産明細書(入力)'!G6=""),0,IF(ISTEXT(AB5),AB5,I5-AO5))</f>
        <v>0</v>
      </c>
      <c r="AS5" s="16" t="b">
        <f>IF(AND('償却資産明細書(入力)'!AA6="一括償却資産",E5&gt;F5+X5+1),"償却済、記載不要")</f>
        <v>0</v>
      </c>
      <c r="AT5" s="16" t="b">
        <f>IF(AND('償却資産明細書(入力)'!E6&gt;0,'償却資産明細書(入力)'!F6&lt;1),"取得月を入力！")</f>
        <v>0</v>
      </c>
      <c r="AU5" s="16" t="b">
        <f>IF(AND('償却資産明細書(入力)'!E6&gt;0,'償却資産明細書(入力)'!D6=""),"元号を入力")</f>
        <v>0</v>
      </c>
      <c r="AV5" s="16" t="b">
        <f>IF(AND('償却資産明細書(入力)'!G6&gt;0,OR('償却資産明細書(入力)'!E6&lt;1,'償却資産明細書(入力)'!F6&lt;1)),"取得年を入力！")</f>
        <v>0</v>
      </c>
      <c r="AW5" s="16">
        <f t="shared" ref="AW5:AW27" si="19">IF(AS5="償却済、記載不要",AS5,IF(AT5="取得月を入力！",AT5,IF(AU5="元号を入力",AU5,IF(AV5="取得年を入力！",AV5,J5))))</f>
        <v>0</v>
      </c>
      <c r="AZ5" s="51" t="b">
        <f t="shared" ref="AZ5:AZ27" si="20">IF(OR(AC5="償却除外",AD5="償却除外"),"年分を確認！！")</f>
        <v>0</v>
      </c>
      <c r="BA5" s="16" t="b">
        <f>IF('償却資産明細書(入力)'!AA6="",IF(AND('償却資産明細書(入力)'!G6&gt;1,'償却資産明細書(入力)'!J6=0),"耐用年数を入力！"))</f>
        <v>0</v>
      </c>
      <c r="BB5" s="342">
        <f t="shared" ref="BB5:BB27" si="21">IF(AZ5="年分を確認！！",AZ5,IF(BA5="耐用年数を入力！",BA5,IF(ISERROR(AK5),0,ROUNDUP(AK5,0))))</f>
        <v>0</v>
      </c>
      <c r="BC5" s="611">
        <f t="shared" ref="BC5:BC27" si="22">IF(AZ5="年分を確認！！",AZ5,IF(BA5="耐用年数を入力！",BA5,IF(ISERROR(AL5),0,ROUNDUP(AL5,0))))</f>
        <v>0</v>
      </c>
      <c r="BE5" s="16" t="b">
        <f>IF(OR(AND('償却資産明細書(入力)'!U6="",'償却資産明細書(入力)'!G6&gt;1,'償却資産明細書(入力)'!Y6&gt;0),AND('償却資産明細書(入力)'!U6="",'償却資産明細書(入力)'!S6&gt;1)),"事業割合入力")</f>
        <v>0</v>
      </c>
      <c r="BF5" s="16" t="b">
        <f>IF('償却資産明細書(入力)'!U6&gt;1,"事業割合エラー")</f>
        <v>0</v>
      </c>
      <c r="BG5" s="342">
        <f>IF(BE5="事業割合入力",BE5,IF(BF5="事業割合エラー",BF5,ROUNDDOWN('償却資産明細書(入力)'!U6*BB5,0)))</f>
        <v>0</v>
      </c>
      <c r="BH5" s="611">
        <f>IF(BE5="事業割合入力",BE5,IF(BF5="事業割合エラー",BF5,ROUNDDOWN('償却資産明細書(入力)'!U6*BC5,0)))</f>
        <v>0</v>
      </c>
      <c r="BI5" s="342">
        <f>IF('償却資産明細書(入力)'!Y6&gt;0,ROUNDDOWN(AP4*'償却資産明細書(入力)'!U6,0),0)</f>
        <v>0</v>
      </c>
      <c r="BJ5" s="342">
        <f t="shared" ref="BJ5:BJ27" si="23">IF(ISTEXT(BG5),BG5,IF(BI5&lt;=0,BG5,0))</f>
        <v>0</v>
      </c>
      <c r="BK5" s="342">
        <f>IF(H5&gt;0,'償却資産明細書(入力)'!Z6*'償却資産明細書(入力)'!U6,0)</f>
        <v>0</v>
      </c>
      <c r="BL5" s="342">
        <f t="shared" ref="BL5:BL27" si="24">IF(BI5&gt;0,0,AP5)</f>
        <v>0</v>
      </c>
    </row>
    <row r="6" spans="1:64" x14ac:dyDescent="0.15">
      <c r="A6">
        <v>5</v>
      </c>
      <c r="B6" s="306">
        <f t="shared" si="0"/>
        <v>0.2</v>
      </c>
      <c r="C6" s="304">
        <f t="shared" si="1"/>
        <v>0.2</v>
      </c>
      <c r="E6" s="51">
        <f>計算シート!$C$2+62</f>
        <v>67</v>
      </c>
      <c r="F6" s="51">
        <f>IF('償却資産明細書(入力)'!D7="平成",'償却資産明細書(入力)'!E7+63,'償却資産明細書(入力)'!E7)</f>
        <v>0</v>
      </c>
      <c r="G6" s="51">
        <f>'償却資産明細書(入力)'!F7</f>
        <v>0</v>
      </c>
      <c r="H6" s="51">
        <f>'償却資産明細書(入力)'!Y7</f>
        <v>0</v>
      </c>
      <c r="I6" s="51">
        <f>'償却資産明細書(入力)'!G7</f>
        <v>0</v>
      </c>
      <c r="J6" s="51">
        <f>IF(OR(AND('償却資産明細書(入力)'!D7="平成",'償却資産明細書(入力)'!E7&gt;=19,'償却資産明細書(入力)'!F7&gt;=4),AND('償却資産明細書(入力)'!D7="平成",'償却資産明細書(入力)'!E7&gt;=20)),I6,IF('償却資産明細書(入力)'!AA7="一括償却資産",I6,ROUNDDOWN(I6*0.9,0)))</f>
        <v>0</v>
      </c>
      <c r="K6" s="51">
        <f>IF('償却資産明細書(入力)'!AA7="一括償却資産",0,IF(I6&gt;0,1,0))</f>
        <v>0</v>
      </c>
      <c r="L6" s="342">
        <f>IF('償却資産明細書(入力)'!AA7="一括償却資産",0,ROUNDDOWN(I6*0.05,0))</f>
        <v>0</v>
      </c>
      <c r="M6" s="51">
        <f>'償却資産明細書(入力)'!J7</f>
        <v>0</v>
      </c>
      <c r="N6" s="607">
        <f>'償却資産明細書(入力)'!K7</f>
        <v>0</v>
      </c>
      <c r="O6" s="356">
        <f t="shared" si="2"/>
        <v>0</v>
      </c>
      <c r="P6" s="609" t="e">
        <f t="shared" si="3"/>
        <v>#DIV/0!</v>
      </c>
      <c r="Q6" s="51">
        <f>IF(AND(F6&gt;=82,G6&gt;3),IF('償却資産明細書(入力)'!AA7="一括償却資産",ROUNDDOWN(I6/3,0),ROUNDDOWN(I6*O6,0)),IF('償却資産明細書(入力)'!AA7="一括償却資産",ROUNDDOWN(J6/3,0),ROUNDDOWN(J6*O6,0)))</f>
        <v>0</v>
      </c>
      <c r="R6" s="607" t="e">
        <f>IF(AND(F6&gt;=82,G6&gt;3),IF('償却資産明細書(入力)'!AA7="一括償却資産",ROUNDDOWN(I6/3,0),ROUNDDOWN(I6*P6,0)),IF('償却資産明細書(入力)'!AA7="一括償却資産",ROUNDDOWN(J6/3,0),ROUNDDOWN(J6*P6,0)))</f>
        <v>#DIV/0!</v>
      </c>
      <c r="T6" s="51">
        <f t="shared" si="4"/>
        <v>13</v>
      </c>
      <c r="U6" s="51">
        <f>IF(AND(F6&gt;=82,G6&gt;3),IF('償却資産明細書(入力)'!AA7="一括償却資産",ROUNDUP(I6/3,0),IF(AND(E6=F6,H6&gt;0),ROUNDDOWN(Q6*AF6/12,0),ROUNDDOWN(Q6*T6/12,0))),IF('償却資産明細書(入力)'!AA7="一括償却資産",ROUNDDOWN(J6/3,0),IF(AND(E6=F6,H6&gt;0),ROUNDDOWN(Q6*AF6/12,0),ROUNDDOWN(Q6*T6/12,0))))</f>
        <v>0</v>
      </c>
      <c r="V6" s="607" t="e">
        <f>IF(AND(F6&gt;=82,G6&gt;3),IF('償却資産明細書(入力)'!AA7="一括償却資産",ROUNDUP(I6/3,0),IF(AND(E6=F6,H6&gt;0),ROUNDDOWN(R6*AF6/12,0),ROUNDDOWN(R6*T6/12,0))),IF('償却資産明細書(入力)'!AA7="一括償却資産",ROUNDDOWN(J6/3,0),IF(AND(E6=F6,H6&gt;0),ROUNDDOWN(R6*AF6/12,0),ROUNDDOWN(R6*T6/12,0))))</f>
        <v>#DIV/0!</v>
      </c>
      <c r="W6" s="51">
        <f>IF('償却資産明細書(入力)'!D7="",0,IF(OR(AC6="最終年",AD6="最終年"),Q6*Y6/12,Z6))</f>
        <v>0</v>
      </c>
      <c r="X6" s="51">
        <f t="shared" si="5"/>
        <v>0</v>
      </c>
      <c r="Y6" s="51">
        <f t="shared" si="6"/>
        <v>0</v>
      </c>
      <c r="Z6" s="51">
        <f t="shared" si="7"/>
        <v>0</v>
      </c>
      <c r="AA6" s="51">
        <f>IF('償却資産明細書(入力)'!AA7="一括償却資産",Z6,IF(Z6&lt;W6,Z6,W6))</f>
        <v>0</v>
      </c>
      <c r="AB6" s="51" t="b">
        <f t="shared" si="8"/>
        <v>0</v>
      </c>
      <c r="AC6" s="51" t="str">
        <f t="shared" si="9"/>
        <v/>
      </c>
      <c r="AD6" s="51" t="str">
        <f t="shared" si="10"/>
        <v/>
      </c>
      <c r="AE6" s="51" t="str">
        <f t="shared" si="11"/>
        <v>－</v>
      </c>
      <c r="AF6" s="16" t="str">
        <f>IF(OR(F6=0,G6=0),"",IF(OR('償却資産明細書(入力)'!AA7="一括償却資産",AC6="償却終了",AD6="償却終了"),"－",AE6))</f>
        <v/>
      </c>
      <c r="AG6" s="16">
        <f>IF(OR('収支内訳書（裏）１'!I27="",'収支内訳書（裏）１'!K27="",'収支内訳書（裏）１'!M27="",'収支内訳書（裏）１'!O27=""),0,IF(F6&gt;0,ROUNDDOWN((I6-L6-U6)/Q6,0)+1+F6,0))</f>
        <v>0</v>
      </c>
      <c r="AH6" s="16" t="str">
        <f t="shared" si="12"/>
        <v>－</v>
      </c>
      <c r="AI6" s="16" t="str">
        <f t="shared" si="13"/>
        <v>－</v>
      </c>
      <c r="AJ6" s="16">
        <f t="shared" si="14"/>
        <v>0</v>
      </c>
      <c r="AK6" s="51">
        <f t="shared" si="15"/>
        <v>0</v>
      </c>
      <c r="AL6" s="607">
        <f t="shared" si="16"/>
        <v>0</v>
      </c>
      <c r="AM6" s="60">
        <f t="shared" si="17"/>
        <v>0</v>
      </c>
      <c r="AN6" s="614">
        <f t="shared" si="18"/>
        <v>0</v>
      </c>
      <c r="AO6" s="610"/>
      <c r="AP6" s="16">
        <f>IF(OR('償却資産明細書(入力)'!D7="",'償却資産明細書(入力)'!E7="",'償却資産明細書(入力)'!F7="",'償却資産明細書(入力)'!G7=""),0,IF(ISTEXT(AB6),AB6,I6-AN6))</f>
        <v>0</v>
      </c>
      <c r="AQ6" s="610"/>
      <c r="AS6" s="16" t="b">
        <f>IF(AND('償却資産明細書(入力)'!AA7="一括償却資産",E6&gt;F6+X6+1),"償却済、記載不要")</f>
        <v>0</v>
      </c>
      <c r="AT6" s="16" t="b">
        <f>IF(AND('償却資産明細書(入力)'!E7&gt;0,'償却資産明細書(入力)'!F7&lt;1),"取得月を入力！")</f>
        <v>0</v>
      </c>
      <c r="AU6" s="16" t="b">
        <f>IF(AND('償却資産明細書(入力)'!E7&gt;0,'償却資産明細書(入力)'!D7=""),"元号を入力")</f>
        <v>0</v>
      </c>
      <c r="AV6" s="16" t="b">
        <f>IF(AND('償却資産明細書(入力)'!G7&gt;0,OR('償却資産明細書(入力)'!E7&lt;1,'償却資産明細書(入力)'!F7&lt;1)),"取得年を入力！")</f>
        <v>0</v>
      </c>
      <c r="AW6" s="16">
        <f t="shared" si="19"/>
        <v>0</v>
      </c>
      <c r="AZ6" s="51" t="b">
        <f t="shared" si="20"/>
        <v>0</v>
      </c>
      <c r="BA6" s="16" t="b">
        <f>IF('償却資産明細書(入力)'!AA7="",IF(AND('償却資産明細書(入力)'!G7&gt;1,'償却資産明細書(入力)'!J7=0),"耐用年数を入力！"))</f>
        <v>0</v>
      </c>
      <c r="BB6" s="342">
        <f t="shared" si="21"/>
        <v>0</v>
      </c>
      <c r="BC6" s="611">
        <f t="shared" si="22"/>
        <v>0</v>
      </c>
      <c r="BE6" s="16" t="b">
        <f>IF(OR(AND('償却資産明細書(入力)'!U7="",'償却資産明細書(入力)'!G7&gt;1,'償却資産明細書(入力)'!Y7&gt;0),AND('償却資産明細書(入力)'!U7="",'償却資産明細書(入力)'!S7&gt;1)),"事業割合入力")</f>
        <v>0</v>
      </c>
      <c r="BF6" s="16" t="b">
        <f>IF('償却資産明細書(入力)'!U7&gt;1,"事業割合エラー")</f>
        <v>0</v>
      </c>
      <c r="BG6" s="342">
        <f>IF(BE6="事業割合入力",BE6,IF(BF6="事業割合エラー",BF6,ROUNDDOWN('償却資産明細書(入力)'!U7*BB6,0)))</f>
        <v>0</v>
      </c>
      <c r="BH6" s="611">
        <f>IF(BE6="事業割合入力",BE6,IF(BF6="事業割合エラー",BF6,ROUNDDOWN('償却資産明細書(入力)'!U7*BC6,0)))</f>
        <v>0</v>
      </c>
      <c r="BI6" s="342">
        <f>IF('償却資産明細書(入力)'!Y7&gt;0,ROUNDDOWN(AP5*'償却資産明細書(入力)'!U7,0),0)</f>
        <v>0</v>
      </c>
      <c r="BJ6" s="342">
        <f t="shared" si="23"/>
        <v>0</v>
      </c>
      <c r="BK6" s="342">
        <f>IF(H6&gt;0,'償却資産明細書(入力)'!Z7*'償却資産明細書(入力)'!U7,0)</f>
        <v>0</v>
      </c>
      <c r="BL6" s="342">
        <f t="shared" si="24"/>
        <v>0</v>
      </c>
    </row>
    <row r="7" spans="1:64" x14ac:dyDescent="0.15">
      <c r="A7">
        <v>6</v>
      </c>
      <c r="B7" s="306">
        <f t="shared" si="0"/>
        <v>0.16600000000000001</v>
      </c>
      <c r="C7" s="304">
        <f t="shared" si="1"/>
        <v>0.16700000000000001</v>
      </c>
      <c r="E7" s="51">
        <f>計算シート!$C$2+62</f>
        <v>67</v>
      </c>
      <c r="F7" s="51">
        <f>IF('償却資産明細書(入力)'!D8="平成",'償却資産明細書(入力)'!E8+63,'償却資産明細書(入力)'!E8)</f>
        <v>0</v>
      </c>
      <c r="G7" s="51">
        <f>'償却資産明細書(入力)'!F8</f>
        <v>0</v>
      </c>
      <c r="H7" s="51">
        <f>'償却資産明細書(入力)'!Y8</f>
        <v>0</v>
      </c>
      <c r="I7" s="51">
        <f>'償却資産明細書(入力)'!G8</f>
        <v>0</v>
      </c>
      <c r="J7" s="51">
        <f>IF(OR(AND('償却資産明細書(入力)'!D8="平成",'償却資産明細書(入力)'!E8&gt;=19,'償却資産明細書(入力)'!F8&gt;=4),AND('償却資産明細書(入力)'!D8="平成",'償却資産明細書(入力)'!E8&gt;=20)),I7,IF('償却資産明細書(入力)'!AA8="一括償却資産",I7,ROUNDDOWN(I7*0.9,0)))</f>
        <v>0</v>
      </c>
      <c r="K7" s="51">
        <f>IF('償却資産明細書(入力)'!AA8="一括償却資産",0,IF(I7&gt;0,1,0))</f>
        <v>0</v>
      </c>
      <c r="L7" s="342">
        <f>IF('償却資産明細書(入力)'!AA8="一括償却資産",0,ROUNDDOWN(I7*0.05,0))</f>
        <v>0</v>
      </c>
      <c r="M7" s="51">
        <f>'償却資産明細書(入力)'!J8</f>
        <v>0</v>
      </c>
      <c r="N7" s="607">
        <f>'償却資産明細書(入力)'!K8</f>
        <v>0</v>
      </c>
      <c r="O7" s="356">
        <f t="shared" si="2"/>
        <v>0</v>
      </c>
      <c r="P7" s="609" t="e">
        <f t="shared" si="3"/>
        <v>#DIV/0!</v>
      </c>
      <c r="Q7" s="51">
        <f>IF(AND(F7&gt;=82,G7&gt;3),IF('償却資産明細書(入力)'!AA8="一括償却資産",ROUNDDOWN(I7/3,0),ROUNDDOWN(I7*O7,0)),IF('償却資産明細書(入力)'!AA8="一括償却資産",ROUNDDOWN(J7/3,0),ROUNDDOWN(J7*O7,0)))</f>
        <v>0</v>
      </c>
      <c r="R7" s="607" t="e">
        <f>IF(AND(F7&gt;=82,G7&gt;3),IF('償却資産明細書(入力)'!AA8="一括償却資産",ROUNDDOWN(I7/3,0),ROUNDDOWN(I7*P7,0)),IF('償却資産明細書(入力)'!AA8="一括償却資産",ROUNDDOWN(J7/3,0),ROUNDDOWN(J7*P7,0)))</f>
        <v>#DIV/0!</v>
      </c>
      <c r="T7" s="51">
        <f t="shared" si="4"/>
        <v>13</v>
      </c>
      <c r="U7" s="51">
        <f>IF(AND(F7&gt;=82,G7&gt;3),IF('償却資産明細書(入力)'!AA8="一括償却資産",ROUNDUP(I7/3,0),IF(AND(E7=F7,H7&gt;0),ROUNDDOWN(Q7*AF7/12,0),ROUNDDOWN(Q7*T7/12,0))),IF('償却資産明細書(入力)'!AA8="一括償却資産",ROUNDDOWN(J7/3,0),IF(AND(E7=F7,H7&gt;0),ROUNDDOWN(Q7*AF7/12,0),ROUNDDOWN(Q7*T7/12,0))))</f>
        <v>0</v>
      </c>
      <c r="V7" s="607" t="e">
        <f>IF(AND(F7&gt;=82,G7&gt;3),IF('償却資産明細書(入力)'!AA8="一括償却資産",ROUNDUP(I7/3,0),IF(AND(E7=F7,H7&gt;0),ROUNDDOWN(R7*AF7/12,0),ROUNDDOWN(R7*T7/12,0))),IF('償却資産明細書(入力)'!AA8="一括償却資産",ROUNDDOWN(J7/3,0),IF(AND(E7=F7,H7&gt;0),ROUNDDOWN(R7*AF7/12,0),ROUNDDOWN(R7*T7/12,0))))</f>
        <v>#DIV/0!</v>
      </c>
      <c r="W7" s="51">
        <f>IF('償却資産明細書(入力)'!D8="",0,IF(OR(AC7="最終年",AD7="最終年"),Q7*Y7/12,Z7))</f>
        <v>0</v>
      </c>
      <c r="X7" s="51">
        <f t="shared" si="5"/>
        <v>0</v>
      </c>
      <c r="Y7" s="51">
        <f t="shared" si="6"/>
        <v>0</v>
      </c>
      <c r="Z7" s="51">
        <f t="shared" si="7"/>
        <v>0</v>
      </c>
      <c r="AA7" s="51">
        <f>IF('償却資産明細書(入力)'!AA8="一括償却資産",Z7,IF(Z7&lt;W7,Z7,W7))</f>
        <v>0</v>
      </c>
      <c r="AB7" s="51" t="b">
        <f t="shared" si="8"/>
        <v>0</v>
      </c>
      <c r="AC7" s="370" t="str">
        <f t="shared" si="9"/>
        <v/>
      </c>
      <c r="AD7" s="51" t="str">
        <f t="shared" si="10"/>
        <v/>
      </c>
      <c r="AE7" s="51" t="str">
        <f t="shared" si="11"/>
        <v>－</v>
      </c>
      <c r="AF7" s="16" t="str">
        <f>IF(OR(F7=0,G7=0),"",IF(OR('償却資産明細書(入力)'!AA8="一括償却資産",AC7="償却終了",AD7="償却終了"),"－",AE7))</f>
        <v/>
      </c>
      <c r="AG7" s="16">
        <f>IF(OR('収支内訳書（裏）１'!I28="",'収支内訳書（裏）１'!K28="",'収支内訳書（裏）１'!M28="",'収支内訳書（裏）１'!O28=""),0,IF(F7&gt;0,ROUNDDOWN((I7-L7-U7)/Q7,0)+1+F7,0))</f>
        <v>0</v>
      </c>
      <c r="AH7" s="16" t="str">
        <f t="shared" si="12"/>
        <v>－</v>
      </c>
      <c r="AI7" s="16" t="str">
        <f t="shared" si="13"/>
        <v>－</v>
      </c>
      <c r="AJ7" s="16">
        <f t="shared" si="14"/>
        <v>0</v>
      </c>
      <c r="AK7" s="51">
        <f t="shared" si="15"/>
        <v>0</v>
      </c>
      <c r="AL7" s="607">
        <f t="shared" si="16"/>
        <v>0</v>
      </c>
      <c r="AM7" s="60">
        <f t="shared" si="17"/>
        <v>0</v>
      </c>
      <c r="AN7" s="614">
        <f t="shared" si="18"/>
        <v>0</v>
      </c>
      <c r="AO7" s="610"/>
      <c r="AP7" s="16">
        <f>IF(OR('償却資産明細書(入力)'!D8="",'償却資産明細書(入力)'!E8="",'償却資産明細書(入力)'!F8="",'償却資産明細書(入力)'!G8=""),0,IF(ISTEXT(AB7),AB7,I7-AN7))</f>
        <v>0</v>
      </c>
      <c r="AQ7" s="610"/>
      <c r="AS7" s="16" t="b">
        <f>IF(AND('償却資産明細書(入力)'!AA8="一括償却資産",E7&gt;F7+X7+1),"償却済、記載不要")</f>
        <v>0</v>
      </c>
      <c r="AT7" s="16" t="b">
        <f>IF(AND('償却資産明細書(入力)'!E8&gt;0,'償却資産明細書(入力)'!F8&lt;1),"取得月を入力！")</f>
        <v>0</v>
      </c>
      <c r="AU7" s="16" t="b">
        <f>IF(AND('償却資産明細書(入力)'!E8&gt;0,'償却資産明細書(入力)'!D8=""),"元号を入力")</f>
        <v>0</v>
      </c>
      <c r="AV7" s="16" t="b">
        <f>IF(AND('償却資産明細書(入力)'!G8&gt;0,OR('償却資産明細書(入力)'!E8&lt;1,'償却資産明細書(入力)'!F8&lt;1)),"取得年を入力！")</f>
        <v>0</v>
      </c>
      <c r="AW7" s="16">
        <f t="shared" si="19"/>
        <v>0</v>
      </c>
      <c r="AZ7" s="51" t="b">
        <f t="shared" si="20"/>
        <v>0</v>
      </c>
      <c r="BA7" s="16" t="b">
        <f>IF('償却資産明細書(入力)'!AA8="",IF(AND('償却資産明細書(入力)'!G8&gt;1,'償却資産明細書(入力)'!J8=0),"耐用年数を入力！"))</f>
        <v>0</v>
      </c>
      <c r="BB7" s="342">
        <f t="shared" si="21"/>
        <v>0</v>
      </c>
      <c r="BC7" s="611">
        <f t="shared" si="22"/>
        <v>0</v>
      </c>
      <c r="BE7" s="16" t="b">
        <f>IF(OR(AND('償却資産明細書(入力)'!U8="",'償却資産明細書(入力)'!G8&gt;1,'償却資産明細書(入力)'!Y8&gt;0),AND('償却資産明細書(入力)'!U8="",'償却資産明細書(入力)'!S8&gt;1)),"事業割合入力")</f>
        <v>0</v>
      </c>
      <c r="BF7" s="16" t="b">
        <f>IF('償却資産明細書(入力)'!U8&gt;1,"事業割合エラー")</f>
        <v>0</v>
      </c>
      <c r="BG7" s="342">
        <f>IF(BE7="事業割合入力",BE7,IF(BF7="事業割合エラー",BF7,ROUNDDOWN('償却資産明細書(入力)'!U8*BB7,0)))</f>
        <v>0</v>
      </c>
      <c r="BH7" s="611">
        <f>IF(BE7="事業割合入力",BE7,IF(BF7="事業割合エラー",BF7,ROUNDDOWN('償却資産明細書(入力)'!U8*BC7,0)))</f>
        <v>0</v>
      </c>
      <c r="BI7" s="342">
        <f>IF('償却資産明細書(入力)'!Y8&gt;0,ROUNDDOWN(AP6*'償却資産明細書(入力)'!U8,0),0)</f>
        <v>0</v>
      </c>
      <c r="BJ7" s="342">
        <f t="shared" si="23"/>
        <v>0</v>
      </c>
      <c r="BK7" s="342">
        <f>IF(H7&gt;0,'償却資産明細書(入力)'!Z8*'償却資産明細書(入力)'!U8,0)</f>
        <v>0</v>
      </c>
      <c r="BL7" s="342">
        <f t="shared" si="24"/>
        <v>0</v>
      </c>
    </row>
    <row r="8" spans="1:64" x14ac:dyDescent="0.15">
      <c r="A8">
        <v>7</v>
      </c>
      <c r="B8" s="306">
        <f t="shared" si="0"/>
        <v>0.14199999999999999</v>
      </c>
      <c r="C8" s="304">
        <f t="shared" si="1"/>
        <v>0.14299999999999999</v>
      </c>
      <c r="E8" s="51">
        <f>計算シート!$C$2+62</f>
        <v>67</v>
      </c>
      <c r="F8" s="51">
        <f>IF('償却資産明細書(入力)'!D9="平成",'償却資産明細書(入力)'!E9+63,'償却資産明細書(入力)'!E9)</f>
        <v>0</v>
      </c>
      <c r="G8" s="51">
        <f>'償却資産明細書(入力)'!F9</f>
        <v>0</v>
      </c>
      <c r="H8" s="51">
        <f>'償却資産明細書(入力)'!Y9</f>
        <v>0</v>
      </c>
      <c r="I8" s="51">
        <f>'償却資産明細書(入力)'!G9</f>
        <v>0</v>
      </c>
      <c r="J8" s="51">
        <f>IF(OR(AND('償却資産明細書(入力)'!D9="平成",'償却資産明細書(入力)'!E9&gt;=19,'償却資産明細書(入力)'!F9&gt;=4),AND('償却資産明細書(入力)'!D9="平成",'償却資産明細書(入力)'!E9&gt;=20)),I8,IF('償却資産明細書(入力)'!AA9="一括償却資産",I8,ROUNDDOWN(I8*0.9,0)))</f>
        <v>0</v>
      </c>
      <c r="K8" s="51">
        <f>IF('償却資産明細書(入力)'!AA9="一括償却資産",0,IF(I8&gt;0,1,0))</f>
        <v>0</v>
      </c>
      <c r="L8" s="342">
        <f>IF('償却資産明細書(入力)'!AA9="一括償却資産",0,ROUNDDOWN(I8*0.05,0))</f>
        <v>0</v>
      </c>
      <c r="M8" s="51">
        <f>'償却資産明細書(入力)'!J9</f>
        <v>0</v>
      </c>
      <c r="N8" s="607">
        <f>'償却資産明細書(入力)'!K9</f>
        <v>0</v>
      </c>
      <c r="O8" s="356">
        <f t="shared" si="2"/>
        <v>0</v>
      </c>
      <c r="P8" s="609" t="e">
        <f t="shared" si="3"/>
        <v>#DIV/0!</v>
      </c>
      <c r="Q8" s="51">
        <f>IF(AND(F8&gt;=82,G8&gt;3),IF('償却資産明細書(入力)'!AA9="一括償却資産",ROUNDDOWN(I8/3,0),ROUNDDOWN(I8*O8,0)),IF('償却資産明細書(入力)'!AA9="一括償却資産",ROUNDDOWN(J8/3,0),ROUNDDOWN(J8*O8,0)))</f>
        <v>0</v>
      </c>
      <c r="R8" s="607" t="e">
        <f>IF(AND(F8&gt;=82,G8&gt;3),IF('償却資産明細書(入力)'!AA9="一括償却資産",ROUNDDOWN(I8/3,0),ROUNDDOWN(I8*P8,0)),IF('償却資産明細書(入力)'!AA9="一括償却資産",ROUNDDOWN(J8/3,0),ROUNDDOWN(J8*P8,0)))</f>
        <v>#DIV/0!</v>
      </c>
      <c r="T8" s="51">
        <f t="shared" si="4"/>
        <v>13</v>
      </c>
      <c r="U8" s="51">
        <f>IF(AND(F8&gt;=82,G8&gt;3),IF('償却資産明細書(入力)'!AA9="一括償却資産",ROUNDUP(I8/3,0),IF(AND(E8=F8,H8&gt;0),ROUNDDOWN(Q8*AF8/12,0),ROUNDDOWN(Q8*T8/12,0))),IF('償却資産明細書(入力)'!AA9="一括償却資産",ROUNDDOWN(J8/3,0),IF(AND(E8=F8,H8&gt;0),ROUNDDOWN(Q8*AF8/12,0),ROUNDDOWN(Q8*T8/12,0))))</f>
        <v>0</v>
      </c>
      <c r="V8" s="607" t="e">
        <f>IF(AND(F8&gt;=82,G8&gt;3),IF('償却資産明細書(入力)'!AA9="一括償却資産",ROUNDUP(I8/3,0),IF(AND(E8=F8,H8&gt;0),ROUNDDOWN(R8*AF8/12,0),ROUNDDOWN(R8*T8/12,0))),IF('償却資産明細書(入力)'!AA9="一括償却資産",ROUNDDOWN(J8/3,0),IF(AND(E8=F8,H8&gt;0),ROUNDDOWN(R8*AF8/12,0),ROUNDDOWN(R8*T8/12,0))))</f>
        <v>#DIV/0!</v>
      </c>
      <c r="W8" s="51">
        <f>IF('償却資産明細書(入力)'!D9="",0,IF(OR(AC8="最終年",AD8="最終年"),Q8*Y8/12,Z8))</f>
        <v>0</v>
      </c>
      <c r="X8" s="51">
        <f t="shared" si="5"/>
        <v>0</v>
      </c>
      <c r="Y8" s="51">
        <f t="shared" si="6"/>
        <v>0</v>
      </c>
      <c r="Z8" s="51">
        <f t="shared" si="7"/>
        <v>0</v>
      </c>
      <c r="AA8" s="51">
        <f>IF('償却資産明細書(入力)'!AA9="一括償却資産",Z8,IF(Z8&lt;W8,Z8,W8))</f>
        <v>0</v>
      </c>
      <c r="AB8" s="51" t="b">
        <f t="shared" si="8"/>
        <v>0</v>
      </c>
      <c r="AC8" s="370" t="str">
        <f t="shared" si="9"/>
        <v/>
      </c>
      <c r="AD8" s="51" t="str">
        <f t="shared" si="10"/>
        <v/>
      </c>
      <c r="AE8" s="51" t="str">
        <f t="shared" si="11"/>
        <v>－</v>
      </c>
      <c r="AF8" s="16" t="str">
        <f>IF(OR(F8=0,G8=0),"",IF(OR('償却資産明細書(入力)'!AA9="一括償却資産",AC8="償却終了",AD8="償却終了"),"－",AE8))</f>
        <v/>
      </c>
      <c r="AG8" s="16">
        <f>IF(OR('収支内訳書（裏）１'!I29="",'収支内訳書（裏）１'!K29="",'収支内訳書（裏）１'!M29="",'収支内訳書（裏）１'!O29=""),0,IF(F8&gt;0,ROUNDDOWN((I8-L8-U8)/Q8,0)+1+F8,0))</f>
        <v>0</v>
      </c>
      <c r="AH8" s="16" t="str">
        <f t="shared" si="12"/>
        <v>－</v>
      </c>
      <c r="AI8" s="16" t="str">
        <f t="shared" si="13"/>
        <v>－</v>
      </c>
      <c r="AJ8" s="16">
        <f t="shared" si="14"/>
        <v>0</v>
      </c>
      <c r="AK8" s="51">
        <f t="shared" si="15"/>
        <v>0</v>
      </c>
      <c r="AL8" s="607">
        <f t="shared" si="16"/>
        <v>0</v>
      </c>
      <c r="AM8" s="60">
        <f t="shared" si="17"/>
        <v>0</v>
      </c>
      <c r="AN8" s="614">
        <f t="shared" si="18"/>
        <v>0</v>
      </c>
      <c r="AO8" s="610"/>
      <c r="AP8" s="16">
        <f>IF(OR('償却資産明細書(入力)'!D9="",'償却資産明細書(入力)'!E9="",'償却資産明細書(入力)'!F9="",'償却資産明細書(入力)'!G9=""),0,IF(ISTEXT(AB8),AB8,I8-AN8))</f>
        <v>0</v>
      </c>
      <c r="AQ8" s="610"/>
      <c r="AS8" s="16" t="b">
        <f>IF(AND('償却資産明細書(入力)'!AA9="一括償却資産",E8&gt;F8+X8+1),"償却済、記載不要")</f>
        <v>0</v>
      </c>
      <c r="AT8" s="16" t="b">
        <f>IF(AND('償却資産明細書(入力)'!E9&gt;0,'償却資産明細書(入力)'!F9&lt;1),"取得月を入力！")</f>
        <v>0</v>
      </c>
      <c r="AU8" s="16" t="b">
        <f>IF(AND('償却資産明細書(入力)'!E9&gt;0,'償却資産明細書(入力)'!D9=""),"元号を入力")</f>
        <v>0</v>
      </c>
      <c r="AV8" s="16" t="b">
        <f>IF(AND('償却資産明細書(入力)'!G9&gt;0,OR('償却資産明細書(入力)'!E9&lt;1,'償却資産明細書(入力)'!F9&lt;1)),"取得年を入力！")</f>
        <v>0</v>
      </c>
      <c r="AW8" s="16">
        <f t="shared" si="19"/>
        <v>0</v>
      </c>
      <c r="AZ8" s="51" t="b">
        <f t="shared" si="20"/>
        <v>0</v>
      </c>
      <c r="BA8" s="16" t="b">
        <f>IF('償却資産明細書(入力)'!AA9="",IF(AND('償却資産明細書(入力)'!G9&gt;1,'償却資産明細書(入力)'!J9=0),"耐用年数を入力！"))</f>
        <v>0</v>
      </c>
      <c r="BB8" s="342">
        <f t="shared" si="21"/>
        <v>0</v>
      </c>
      <c r="BC8" s="611">
        <f t="shared" si="22"/>
        <v>0</v>
      </c>
      <c r="BE8" s="16" t="b">
        <f>IF(OR(AND('償却資産明細書(入力)'!U9="",'償却資産明細書(入力)'!G9&gt;1,'償却資産明細書(入力)'!Y9&gt;0),AND('償却資産明細書(入力)'!U9="",'償却資産明細書(入力)'!S9&gt;1)),"事業割合入力")</f>
        <v>0</v>
      </c>
      <c r="BF8" s="16" t="b">
        <f>IF('償却資産明細書(入力)'!U9&gt;1,"事業割合エラー")</f>
        <v>0</v>
      </c>
      <c r="BG8" s="342">
        <f>IF(BE8="事業割合入力",BE8,IF(BF8="事業割合エラー",BF8,ROUNDDOWN('償却資産明細書(入力)'!U9*BB8,0)))</f>
        <v>0</v>
      </c>
      <c r="BH8" s="611">
        <f>IF(BE8="事業割合入力",BE8,IF(BF8="事業割合エラー",BF8,ROUNDDOWN('償却資産明細書(入力)'!U9*BC8,0)))</f>
        <v>0</v>
      </c>
      <c r="BI8" s="342">
        <f>IF('償却資産明細書(入力)'!Y9&gt;0,ROUNDDOWN(AP7*'償却資産明細書(入力)'!U9,0),0)</f>
        <v>0</v>
      </c>
      <c r="BJ8" s="342">
        <f t="shared" si="23"/>
        <v>0</v>
      </c>
      <c r="BK8" s="342">
        <f>IF(H8&gt;0,'償却資産明細書(入力)'!Z9*'償却資産明細書(入力)'!U9,0)</f>
        <v>0</v>
      </c>
      <c r="BL8" s="342">
        <f t="shared" si="24"/>
        <v>0</v>
      </c>
    </row>
    <row r="9" spans="1:64" x14ac:dyDescent="0.15">
      <c r="A9">
        <v>8</v>
      </c>
      <c r="B9" s="306">
        <f t="shared" si="0"/>
        <v>0.125</v>
      </c>
      <c r="C9" s="304">
        <f t="shared" si="1"/>
        <v>0.125</v>
      </c>
      <c r="E9" s="51">
        <f>計算シート!$C$2+62</f>
        <v>67</v>
      </c>
      <c r="F9" s="51">
        <f>IF('償却資産明細書(入力)'!D10="平成",'償却資産明細書(入力)'!E10+63,'償却資産明細書(入力)'!E10)</f>
        <v>0</v>
      </c>
      <c r="G9" s="51">
        <f>'償却資産明細書(入力)'!F10</f>
        <v>0</v>
      </c>
      <c r="H9" s="51">
        <f>'償却資産明細書(入力)'!Y10</f>
        <v>0</v>
      </c>
      <c r="I9" s="51">
        <f>'償却資産明細書(入力)'!G10</f>
        <v>0</v>
      </c>
      <c r="J9" s="51">
        <f>IF(OR(AND('償却資産明細書(入力)'!D10="平成",'償却資産明細書(入力)'!E10&gt;=19,'償却資産明細書(入力)'!F10&gt;=4),AND('償却資産明細書(入力)'!D10="平成",'償却資産明細書(入力)'!E10&gt;=20)),I9,IF('償却資産明細書(入力)'!AA10="一括償却資産",I9,ROUNDDOWN(I9*0.9,0)))</f>
        <v>0</v>
      </c>
      <c r="K9" s="51">
        <f>IF('償却資産明細書(入力)'!AA10="一括償却資産",0,IF(I9&gt;0,1,0))</f>
        <v>0</v>
      </c>
      <c r="L9" s="342">
        <f>IF('償却資産明細書(入力)'!AA10="一括償却資産",0,ROUNDDOWN(I9*0.05,0))</f>
        <v>0</v>
      </c>
      <c r="M9" s="51">
        <f>'償却資産明細書(入力)'!J10</f>
        <v>0</v>
      </c>
      <c r="N9" s="607">
        <f>'償却資産明細書(入力)'!K10</f>
        <v>0</v>
      </c>
      <c r="O9" s="356">
        <f t="shared" si="2"/>
        <v>0</v>
      </c>
      <c r="P9" s="609" t="e">
        <f t="shared" si="3"/>
        <v>#DIV/0!</v>
      </c>
      <c r="Q9" s="51">
        <f>IF(AND(F9&gt;=82,G9&gt;3),IF('償却資産明細書(入力)'!AA10="一括償却資産",ROUNDDOWN(I9/3,0),ROUNDDOWN(I9*O9,0)),IF('償却資産明細書(入力)'!AA10="一括償却資産",ROUNDDOWN(J9/3,0),ROUNDDOWN(J9*O9,0)))</f>
        <v>0</v>
      </c>
      <c r="R9" s="607" t="e">
        <f>IF(AND(F9&gt;=82,G9&gt;3),IF('償却資産明細書(入力)'!AA10="一括償却資産",ROUNDDOWN(I9/3,0),ROUNDDOWN(I9*P9,0)),IF('償却資産明細書(入力)'!AA10="一括償却資産",ROUNDDOWN(J9/3,0),ROUNDDOWN(J9*P9,0)))</f>
        <v>#DIV/0!</v>
      </c>
      <c r="T9" s="51">
        <f t="shared" si="4"/>
        <v>13</v>
      </c>
      <c r="U9" s="51">
        <f>IF(AND(F9&gt;=82,G9&gt;3),IF('償却資産明細書(入力)'!AA10="一括償却資産",ROUNDUP(I9/3,0),IF(AND(E9=F9,H9&gt;0),ROUNDDOWN(Q9*AF9/12,0),ROUNDDOWN(Q9*T9/12,0))),IF('償却資産明細書(入力)'!AA10="一括償却資産",ROUNDDOWN(J9/3,0),IF(AND(E9=F9,H9&gt;0),ROUNDDOWN(Q9*AF9/12,0),ROUNDDOWN(Q9*T9/12,0))))</f>
        <v>0</v>
      </c>
      <c r="V9" s="607" t="e">
        <f>IF(AND(F9&gt;=82,G9&gt;3),IF('償却資産明細書(入力)'!AA10="一括償却資産",ROUNDUP(I9/3,0),IF(AND(E9=F9,H9&gt;0),ROUNDDOWN(R9*AF9/12,0),ROUNDDOWN(R9*T9/12,0))),IF('償却資産明細書(入力)'!AA10="一括償却資産",ROUNDDOWN(J9/3,0),IF(AND(E9=F9,H9&gt;0),ROUNDDOWN(R9*AF9/12,0),ROUNDDOWN(R9*T9/12,0))))</f>
        <v>#DIV/0!</v>
      </c>
      <c r="W9" s="51">
        <f>IF('償却資産明細書(入力)'!D10="",0,IF(OR(AC9="最終年",AD9="最終年"),Q9*Y9/12,Z9))</f>
        <v>0</v>
      </c>
      <c r="X9" s="51">
        <f t="shared" si="5"/>
        <v>0</v>
      </c>
      <c r="Y9" s="51">
        <f t="shared" si="6"/>
        <v>0</v>
      </c>
      <c r="Z9" s="51">
        <f t="shared" si="7"/>
        <v>0</v>
      </c>
      <c r="AA9" s="51">
        <f>IF('償却資産明細書(入力)'!AA10="一括償却資産",Z9,IF(Z9&lt;W9,Z9,W9))</f>
        <v>0</v>
      </c>
      <c r="AB9" s="51" t="b">
        <f t="shared" si="8"/>
        <v>0</v>
      </c>
      <c r="AC9" s="51" t="str">
        <f t="shared" si="9"/>
        <v/>
      </c>
      <c r="AD9" s="51" t="str">
        <f t="shared" si="10"/>
        <v/>
      </c>
      <c r="AE9" s="51" t="str">
        <f t="shared" si="11"/>
        <v>－</v>
      </c>
      <c r="AF9" s="16" t="str">
        <f>IF(OR(F9=0,G9=0),"",IF(OR('償却資産明細書(入力)'!AA10="一括償却資産",AC9="償却終了",AD9="償却終了"),"－",AE9))</f>
        <v/>
      </c>
      <c r="AG9" s="16">
        <f>IF(OR('収支内訳書（裏）１'!I30="",'収支内訳書（裏）１'!K30="",'収支内訳書（裏）１'!M30="",'収支内訳書（裏）１'!O30=""),0,IF(F9&gt;0,ROUNDDOWN((I9-L9-U9)/Q9,0)+1+F9,0))</f>
        <v>0</v>
      </c>
      <c r="AH9" s="16" t="str">
        <f t="shared" si="12"/>
        <v>－</v>
      </c>
      <c r="AI9" s="16" t="str">
        <f t="shared" si="13"/>
        <v>－</v>
      </c>
      <c r="AJ9" s="16">
        <f t="shared" si="14"/>
        <v>0</v>
      </c>
      <c r="AK9" s="51">
        <f t="shared" si="15"/>
        <v>0</v>
      </c>
      <c r="AL9" s="607">
        <f t="shared" si="16"/>
        <v>0</v>
      </c>
      <c r="AM9" s="60">
        <f t="shared" si="17"/>
        <v>0</v>
      </c>
      <c r="AN9" s="614">
        <f t="shared" si="18"/>
        <v>0</v>
      </c>
      <c r="AO9" s="610"/>
      <c r="AP9" s="16">
        <f>IF(OR('償却資産明細書(入力)'!D10="",'償却資産明細書(入力)'!E10="",'償却資産明細書(入力)'!F10="",'償却資産明細書(入力)'!G10=""),0,IF(ISTEXT(AB9),AB9,I9-AN9))</f>
        <v>0</v>
      </c>
      <c r="AQ9" s="610"/>
      <c r="AS9" s="16" t="b">
        <f>IF(AND('償却資産明細書(入力)'!AA10="一括償却資産",E9&gt;F9+X9+1),"償却済、記載不要")</f>
        <v>0</v>
      </c>
      <c r="AT9" s="16" t="b">
        <f>IF(AND('償却資産明細書(入力)'!E10&gt;0,'償却資産明細書(入力)'!F10&lt;1),"取得月を入力！")</f>
        <v>0</v>
      </c>
      <c r="AU9" s="16" t="b">
        <f>IF(AND('償却資産明細書(入力)'!E10&gt;0,'償却資産明細書(入力)'!D10=""),"元号を入力")</f>
        <v>0</v>
      </c>
      <c r="AV9" s="16" t="b">
        <f>IF(AND('償却資産明細書(入力)'!G10&gt;0,OR('償却資産明細書(入力)'!E10&lt;1,'償却資産明細書(入力)'!F10&lt;1)),"取得年を入力！")</f>
        <v>0</v>
      </c>
      <c r="AW9" s="16">
        <f t="shared" si="19"/>
        <v>0</v>
      </c>
      <c r="AZ9" s="51" t="b">
        <f t="shared" si="20"/>
        <v>0</v>
      </c>
      <c r="BA9" s="16" t="b">
        <f>IF('償却資産明細書(入力)'!AA10="",IF(AND('償却資産明細書(入力)'!G10&gt;1,'償却資産明細書(入力)'!J10=0),"耐用年数を入力！"))</f>
        <v>0</v>
      </c>
      <c r="BB9" s="342">
        <f t="shared" si="21"/>
        <v>0</v>
      </c>
      <c r="BC9" s="611">
        <f t="shared" si="22"/>
        <v>0</v>
      </c>
      <c r="BE9" s="16" t="b">
        <f>IF(OR(AND('償却資産明細書(入力)'!U10="",'償却資産明細書(入力)'!G10&gt;1,'償却資産明細書(入力)'!Y10&gt;0),AND('償却資産明細書(入力)'!U10="",'償却資産明細書(入力)'!S10&gt;1)),"事業割合入力")</f>
        <v>0</v>
      </c>
      <c r="BF9" s="16" t="b">
        <f>IF('償却資産明細書(入力)'!U10&gt;1,"事業割合エラー")</f>
        <v>0</v>
      </c>
      <c r="BG9" s="342">
        <f>IF(BE9="事業割合入力",BE9,IF(BF9="事業割合エラー",BF9,ROUNDDOWN('償却資産明細書(入力)'!U10*BB9,0)))</f>
        <v>0</v>
      </c>
      <c r="BH9" s="611">
        <f>IF(BE9="事業割合入力",BE9,IF(BF9="事業割合エラー",BF9,ROUNDDOWN('償却資産明細書(入力)'!U10*BC9,0)))</f>
        <v>0</v>
      </c>
      <c r="BI9" s="342">
        <f>IF('償却資産明細書(入力)'!Y10&gt;0,ROUNDDOWN(AP8*'償却資産明細書(入力)'!U10,0),0)</f>
        <v>0</v>
      </c>
      <c r="BJ9" s="342">
        <f t="shared" si="23"/>
        <v>0</v>
      </c>
      <c r="BK9" s="342">
        <f>IF(H9&gt;0,'償却資産明細書(入力)'!Z10*'償却資産明細書(入力)'!U10,0)</f>
        <v>0</v>
      </c>
      <c r="BL9" s="342">
        <f t="shared" si="24"/>
        <v>0</v>
      </c>
    </row>
    <row r="10" spans="1:64" x14ac:dyDescent="0.15">
      <c r="A10">
        <v>9</v>
      </c>
      <c r="B10" s="306">
        <f t="shared" si="0"/>
        <v>0.111</v>
      </c>
      <c r="C10" s="304">
        <f t="shared" si="1"/>
        <v>0.112</v>
      </c>
      <c r="E10" s="51">
        <f>計算シート!$C$2+62</f>
        <v>67</v>
      </c>
      <c r="F10" s="51">
        <f>IF('償却資産明細書(入力)'!D11="平成",'償却資産明細書(入力)'!E11+63,'償却資産明細書(入力)'!E11)</f>
        <v>0</v>
      </c>
      <c r="G10" s="51">
        <f>'償却資産明細書(入力)'!F11</f>
        <v>0</v>
      </c>
      <c r="H10" s="51">
        <f>'償却資産明細書(入力)'!Y11</f>
        <v>0</v>
      </c>
      <c r="I10" s="51">
        <f>'償却資産明細書(入力)'!G11</f>
        <v>0</v>
      </c>
      <c r="J10" s="51">
        <f>IF(OR(AND('償却資産明細書(入力)'!D11="平成",'償却資産明細書(入力)'!E11&gt;=19,'償却資産明細書(入力)'!F11&gt;=4),AND('償却資産明細書(入力)'!D11="平成",'償却資産明細書(入力)'!E11&gt;=20)),I10,IF('償却資産明細書(入力)'!AA11="一括償却資産",I10,ROUNDDOWN(I10*0.9,0)))</f>
        <v>0</v>
      </c>
      <c r="K10" s="51">
        <f>IF('償却資産明細書(入力)'!AA11="一括償却資産",0,IF(I10&gt;0,1,0))</f>
        <v>0</v>
      </c>
      <c r="L10" s="342">
        <f>IF('償却資産明細書(入力)'!AA11="一括償却資産",0,ROUNDDOWN(I10*0.05,0))</f>
        <v>0</v>
      </c>
      <c r="M10" s="51">
        <f>'償却資産明細書(入力)'!J11</f>
        <v>0</v>
      </c>
      <c r="N10" s="607">
        <f>'償却資産明細書(入力)'!K11</f>
        <v>0</v>
      </c>
      <c r="O10" s="356">
        <f t="shared" si="2"/>
        <v>0</v>
      </c>
      <c r="P10" s="609" t="e">
        <f t="shared" si="3"/>
        <v>#DIV/0!</v>
      </c>
      <c r="Q10" s="51">
        <f>IF(AND(F10&gt;=82,G10&gt;3),IF('償却資産明細書(入力)'!AA11="一括償却資産",ROUNDDOWN(I10/3,0),ROUNDDOWN(I10*O10,0)),IF('償却資産明細書(入力)'!AA11="一括償却資産",ROUNDDOWN(J10/3,0),ROUNDDOWN(J10*O10,0)))</f>
        <v>0</v>
      </c>
      <c r="R10" s="607" t="e">
        <f>IF(AND(F10&gt;=82,G10&gt;3),IF('償却資産明細書(入力)'!AA11="一括償却資産",ROUNDDOWN(I10/3,0),ROUNDDOWN(I10*P10,0)),IF('償却資産明細書(入力)'!AA11="一括償却資産",ROUNDDOWN(J10/3,0),ROUNDDOWN(J10*P10,0)))</f>
        <v>#DIV/0!</v>
      </c>
      <c r="T10" s="51">
        <f t="shared" si="4"/>
        <v>13</v>
      </c>
      <c r="U10" s="51">
        <f>IF(AND(F10&gt;=82,G10&gt;3),IF('償却資産明細書(入力)'!AA11="一括償却資産",ROUNDUP(I10/3,0),IF(AND(E10=F10,H10&gt;0),ROUNDDOWN(Q10*AF10/12,0),ROUNDDOWN(Q10*T10/12,0))),IF('償却資産明細書(入力)'!AA11="一括償却資産",ROUNDDOWN(J10/3,0),IF(AND(E10=F10,H10&gt;0),ROUNDDOWN(Q10*AF10/12,0),ROUNDDOWN(Q10*T10/12,0))))</f>
        <v>0</v>
      </c>
      <c r="V10" s="607" t="e">
        <f>IF(AND(F10&gt;=82,G10&gt;3),IF('償却資産明細書(入力)'!AA11="一括償却資産",ROUNDUP(I10/3,0),IF(AND(E10=F10,H10&gt;0),ROUNDDOWN(R10*AF10/12,0),ROUNDDOWN(R10*T10/12,0))),IF('償却資産明細書(入力)'!AA11="一括償却資産",ROUNDDOWN(J10/3,0),IF(AND(E10=F10,H10&gt;0),ROUNDDOWN(R10*AF10/12,0),ROUNDDOWN(R10*T10/12,0))))</f>
        <v>#DIV/0!</v>
      </c>
      <c r="W10" s="51">
        <f>IF('償却資産明細書(入力)'!D11="",0,IF(OR(AC10="最終年",AD10="最終年"),Q10*Y10/12,Z10))</f>
        <v>0</v>
      </c>
      <c r="X10" s="51">
        <f t="shared" si="5"/>
        <v>0</v>
      </c>
      <c r="Y10" s="51">
        <f t="shared" si="6"/>
        <v>0</v>
      </c>
      <c r="Z10" s="51">
        <f t="shared" si="7"/>
        <v>0</v>
      </c>
      <c r="AA10" s="51">
        <f>IF('償却資産明細書(入力)'!AA11="一括償却資産",Z10,IF(Z10&lt;W10,Z10,W10))</f>
        <v>0</v>
      </c>
      <c r="AB10" s="51" t="b">
        <f t="shared" si="8"/>
        <v>0</v>
      </c>
      <c r="AC10" s="51" t="str">
        <f t="shared" si="9"/>
        <v/>
      </c>
      <c r="AD10" s="51" t="str">
        <f t="shared" si="10"/>
        <v/>
      </c>
      <c r="AE10" s="51" t="str">
        <f t="shared" si="11"/>
        <v>－</v>
      </c>
      <c r="AF10" s="16" t="str">
        <f>IF(OR(F10=0,G10=0),"",IF(OR('償却資産明細書(入力)'!AA11="一括償却資産",AC10="償却終了",AD10="償却終了"),"－",AE10))</f>
        <v/>
      </c>
      <c r="AG10" s="16">
        <f>IF(OR('収支内訳書（裏）１'!I31="",'収支内訳書（裏）１'!K31="",'収支内訳書（裏）１'!M31="",'収支内訳書（裏）１'!O31=""),0,IF(F10&gt;0,ROUNDDOWN((I10-L10-U10)/Q10,0)+1+F10,0))</f>
        <v>0</v>
      </c>
      <c r="AH10" s="16" t="str">
        <f t="shared" si="12"/>
        <v>－</v>
      </c>
      <c r="AI10" s="16" t="str">
        <f t="shared" si="13"/>
        <v>－</v>
      </c>
      <c r="AJ10" s="16">
        <f t="shared" si="14"/>
        <v>0</v>
      </c>
      <c r="AK10" s="51">
        <f t="shared" si="15"/>
        <v>0</v>
      </c>
      <c r="AL10" s="607">
        <f t="shared" si="16"/>
        <v>0</v>
      </c>
      <c r="AM10" s="60">
        <f t="shared" si="17"/>
        <v>0</v>
      </c>
      <c r="AN10" s="614">
        <f t="shared" si="18"/>
        <v>0</v>
      </c>
      <c r="AO10" s="610"/>
      <c r="AP10" s="16">
        <f>IF(OR('償却資産明細書(入力)'!D11="",'償却資産明細書(入力)'!E11="",'償却資産明細書(入力)'!F11="",'償却資産明細書(入力)'!G11=""),0,IF(ISTEXT(AB10),AB10,I10-AN10))</f>
        <v>0</v>
      </c>
      <c r="AQ10" s="610"/>
      <c r="AS10" s="16" t="b">
        <f>IF(AND('償却資産明細書(入力)'!AA11="一括償却資産",E10&gt;F10+X10+1),"償却済、記載不要")</f>
        <v>0</v>
      </c>
      <c r="AT10" s="16" t="b">
        <f>IF(AND('償却資産明細書(入力)'!E11&gt;0,'償却資産明細書(入力)'!F11&lt;1),"取得月を入力！")</f>
        <v>0</v>
      </c>
      <c r="AU10" s="16" t="b">
        <f>IF(AND('償却資産明細書(入力)'!E11&gt;0,'償却資産明細書(入力)'!D11=""),"元号を入力")</f>
        <v>0</v>
      </c>
      <c r="AV10" s="16" t="b">
        <f>IF(AND('償却資産明細書(入力)'!G11&gt;0,OR('償却資産明細書(入力)'!E11&lt;1,'償却資産明細書(入力)'!F11&lt;1)),"取得年を入力！")</f>
        <v>0</v>
      </c>
      <c r="AW10" s="16">
        <f t="shared" si="19"/>
        <v>0</v>
      </c>
      <c r="AZ10" s="51" t="b">
        <f t="shared" si="20"/>
        <v>0</v>
      </c>
      <c r="BA10" s="16" t="b">
        <f>IF('償却資産明細書(入力)'!AA11="",IF(AND('償却資産明細書(入力)'!G11&gt;1,'償却資産明細書(入力)'!J11=0),"耐用年数を入力！"))</f>
        <v>0</v>
      </c>
      <c r="BB10" s="342">
        <f t="shared" si="21"/>
        <v>0</v>
      </c>
      <c r="BC10" s="611">
        <f t="shared" si="22"/>
        <v>0</v>
      </c>
      <c r="BE10" s="16" t="b">
        <f>IF(OR(AND('償却資産明細書(入力)'!U11="",'償却資産明細書(入力)'!G11&gt;1,'償却資産明細書(入力)'!Y11&gt;0),AND('償却資産明細書(入力)'!U11="",'償却資産明細書(入力)'!S11&gt;1)),"事業割合入力")</f>
        <v>0</v>
      </c>
      <c r="BF10" s="16" t="b">
        <f>IF('償却資産明細書(入力)'!U11&gt;1,"事業割合エラー")</f>
        <v>0</v>
      </c>
      <c r="BG10" s="342">
        <f>IF(BE10="事業割合入力",BE10,IF(BF10="事業割合エラー",BF10,ROUNDDOWN('償却資産明細書(入力)'!U11*BB10,0)))</f>
        <v>0</v>
      </c>
      <c r="BH10" s="611">
        <f>IF(BE10="事業割合入力",BE10,IF(BF10="事業割合エラー",BF10,ROUNDDOWN('償却資産明細書(入力)'!U11*BC10,0)))</f>
        <v>0</v>
      </c>
      <c r="BI10" s="342">
        <f>IF('償却資産明細書(入力)'!Y11&gt;0,ROUNDDOWN(AP9*'償却資産明細書(入力)'!U11,0),0)</f>
        <v>0</v>
      </c>
      <c r="BJ10" s="342">
        <f t="shared" si="23"/>
        <v>0</v>
      </c>
      <c r="BK10" s="342">
        <f>IF(H10&gt;0,'償却資産明細書(入力)'!Z11*'償却資産明細書(入力)'!U11,0)</f>
        <v>0</v>
      </c>
      <c r="BL10" s="342">
        <f t="shared" si="24"/>
        <v>0</v>
      </c>
    </row>
    <row r="11" spans="1:64" x14ac:dyDescent="0.15">
      <c r="A11">
        <v>10</v>
      </c>
      <c r="B11" s="306">
        <f t="shared" si="0"/>
        <v>0.1</v>
      </c>
      <c r="C11" s="304">
        <f t="shared" si="1"/>
        <v>0.1</v>
      </c>
      <c r="E11" s="51">
        <f>計算シート!$C$2+62</f>
        <v>67</v>
      </c>
      <c r="F11" s="51">
        <f>IF('償却資産明細書(入力)'!D12="平成",'償却資産明細書(入力)'!E12+63,'償却資産明細書(入力)'!E12)</f>
        <v>0</v>
      </c>
      <c r="G11" s="51">
        <f>'償却資産明細書(入力)'!F12</f>
        <v>0</v>
      </c>
      <c r="H11" s="51">
        <f>'償却資産明細書(入力)'!Y12</f>
        <v>0</v>
      </c>
      <c r="I11" s="51">
        <f>'償却資産明細書(入力)'!G12</f>
        <v>0</v>
      </c>
      <c r="J11" s="51">
        <f>IF(OR(AND('償却資産明細書(入力)'!D12="平成",'償却資産明細書(入力)'!E12&gt;=19,'償却資産明細書(入力)'!F12&gt;=4),AND('償却資産明細書(入力)'!D12="平成",'償却資産明細書(入力)'!E12&gt;=20)),I11,IF('償却資産明細書(入力)'!AA12="一括償却資産",I11,ROUNDDOWN(I11*0.9,0)))</f>
        <v>0</v>
      </c>
      <c r="K11" s="51">
        <f>IF('償却資産明細書(入力)'!AA12="一括償却資産",0,IF(I11&gt;0,1,0))</f>
        <v>0</v>
      </c>
      <c r="L11" s="342">
        <f>IF('償却資産明細書(入力)'!AA12="一括償却資産",0,ROUNDDOWN(I11*0.05,0))</f>
        <v>0</v>
      </c>
      <c r="M11" s="51">
        <f>'償却資産明細書(入力)'!J12</f>
        <v>0</v>
      </c>
      <c r="N11" s="607">
        <f>'償却資産明細書(入力)'!K12</f>
        <v>0</v>
      </c>
      <c r="O11" s="356">
        <f t="shared" si="2"/>
        <v>0</v>
      </c>
      <c r="P11" s="609" t="e">
        <f t="shared" si="3"/>
        <v>#DIV/0!</v>
      </c>
      <c r="Q11" s="51">
        <f>IF(AND(F11&gt;=82,G11&gt;3),IF('償却資産明細書(入力)'!AA12="一括償却資産",ROUNDDOWN(I11/3,0),ROUNDDOWN(I11*O11,0)),IF('償却資産明細書(入力)'!AA12="一括償却資産",ROUNDDOWN(J11/3,0),ROUNDDOWN(J11*O11,0)))</f>
        <v>0</v>
      </c>
      <c r="R11" s="607" t="e">
        <f>IF(AND(F11&gt;=82,G11&gt;3),IF('償却資産明細書(入力)'!AA12="一括償却資産",ROUNDDOWN(I11/3,0),ROUNDDOWN(I11*P11,0)),IF('償却資産明細書(入力)'!AA12="一括償却資産",ROUNDDOWN(J11/3,0),ROUNDDOWN(J11*P11,0)))</f>
        <v>#DIV/0!</v>
      </c>
      <c r="T11" s="51">
        <f t="shared" si="4"/>
        <v>13</v>
      </c>
      <c r="U11" s="51">
        <f>IF(AND(F11&gt;=82,G11&gt;3),IF('償却資産明細書(入力)'!AA12="一括償却資産",ROUNDUP(I11/3,0),IF(AND(E11=F11,H11&gt;0),ROUNDDOWN(Q11*AF11/12,0),ROUNDDOWN(Q11*T11/12,0))),IF('償却資産明細書(入力)'!AA12="一括償却資産",ROUNDDOWN(J11/3,0),IF(AND(E11=F11,H11&gt;0),ROUNDDOWN(Q11*AF11/12,0),ROUNDDOWN(Q11*T11/12,0))))</f>
        <v>0</v>
      </c>
      <c r="V11" s="607" t="e">
        <f>IF(AND(F11&gt;=82,G11&gt;3),IF('償却資産明細書(入力)'!AA12="一括償却資産",ROUNDUP(I11/3,0),IF(AND(E11=F11,H11&gt;0),ROUNDDOWN(R11*AF11/12,0),ROUNDDOWN(R11*T11/12,0))),IF('償却資産明細書(入力)'!AA12="一括償却資産",ROUNDDOWN(J11/3,0),IF(AND(E11=F11,H11&gt;0),ROUNDDOWN(R11*AF11/12,0),ROUNDDOWN(R11*T11/12,0))))</f>
        <v>#DIV/0!</v>
      </c>
      <c r="W11" s="51">
        <f>IF('償却資産明細書(入力)'!D12="",0,IF(OR(AC11="最終年",AD11="最終年"),Q11*Y11/12,Z11))</f>
        <v>0</v>
      </c>
      <c r="X11" s="51">
        <f t="shared" si="5"/>
        <v>0</v>
      </c>
      <c r="Y11" s="51">
        <f t="shared" si="6"/>
        <v>0</v>
      </c>
      <c r="Z11" s="51">
        <f t="shared" si="7"/>
        <v>0</v>
      </c>
      <c r="AA11" s="51">
        <f>IF('償却資産明細書(入力)'!AA12="一括償却資産",Z11,IF(Z11&lt;W11,Z11,W11))</f>
        <v>0</v>
      </c>
      <c r="AB11" s="51" t="b">
        <f t="shared" si="8"/>
        <v>0</v>
      </c>
      <c r="AC11" s="51" t="str">
        <f t="shared" si="9"/>
        <v/>
      </c>
      <c r="AD11" s="51" t="str">
        <f t="shared" si="10"/>
        <v/>
      </c>
      <c r="AE11" s="51" t="str">
        <f t="shared" si="11"/>
        <v>－</v>
      </c>
      <c r="AF11" s="16" t="str">
        <f>IF(OR(F11=0,G11=0),"",IF(OR('償却資産明細書(入力)'!AA12="一括償却資産",AC11="償却終了",AD11="償却終了"),"－",AE11))</f>
        <v/>
      </c>
      <c r="AG11" s="16">
        <f>IF(OR('収支内訳書（裏）１'!I32="",'収支内訳書（裏）１'!K32="",'収支内訳書（裏）１'!M32="",'収支内訳書（裏）１'!O32=""),0,IF(F11&gt;0,ROUNDDOWN((I11-L11-U11)/Q11,0)+1+F11,0))</f>
        <v>0</v>
      </c>
      <c r="AH11" s="16" t="str">
        <f t="shared" si="12"/>
        <v>－</v>
      </c>
      <c r="AI11" s="16" t="str">
        <f t="shared" si="13"/>
        <v>－</v>
      </c>
      <c r="AJ11" s="16">
        <f t="shared" si="14"/>
        <v>0</v>
      </c>
      <c r="AK11" s="51">
        <f t="shared" si="15"/>
        <v>0</v>
      </c>
      <c r="AL11" s="607">
        <f t="shared" si="16"/>
        <v>0</v>
      </c>
      <c r="AM11" s="60">
        <f t="shared" si="17"/>
        <v>0</v>
      </c>
      <c r="AN11" s="614">
        <f t="shared" si="18"/>
        <v>0</v>
      </c>
      <c r="AO11" s="610"/>
      <c r="AP11" s="16">
        <f>IF(OR('償却資産明細書(入力)'!D12="",'償却資産明細書(入力)'!E12="",'償却資産明細書(入力)'!F12="",'償却資産明細書(入力)'!G12=""),0,IF(ISTEXT(AB11),AB11,I11-AN11))</f>
        <v>0</v>
      </c>
      <c r="AQ11" s="610"/>
      <c r="AS11" s="16" t="b">
        <f>IF(AND('償却資産明細書(入力)'!AA12="一括償却資産",E11&gt;F11+X11+1),"償却済、記載不要")</f>
        <v>0</v>
      </c>
      <c r="AT11" s="16" t="b">
        <f>IF(AND('償却資産明細書(入力)'!E12&gt;0,'償却資産明細書(入力)'!F12&lt;1),"取得月を入力！")</f>
        <v>0</v>
      </c>
      <c r="AU11" s="16" t="b">
        <f>IF(AND('償却資産明細書(入力)'!E12&gt;0,'償却資産明細書(入力)'!D12=""),"元号を入力")</f>
        <v>0</v>
      </c>
      <c r="AV11" s="16" t="b">
        <f>IF(AND('償却資産明細書(入力)'!G12&gt;0,OR('償却資産明細書(入力)'!E12&lt;1,'償却資産明細書(入力)'!F12&lt;1)),"取得年を入力！")</f>
        <v>0</v>
      </c>
      <c r="AW11" s="16">
        <f t="shared" si="19"/>
        <v>0</v>
      </c>
      <c r="AZ11" s="51" t="b">
        <f t="shared" si="20"/>
        <v>0</v>
      </c>
      <c r="BA11" s="16" t="b">
        <f>IF('償却資産明細書(入力)'!AA12="",IF(AND('償却資産明細書(入力)'!G12&gt;1,'償却資産明細書(入力)'!J12=0),"耐用年数を入力！"))</f>
        <v>0</v>
      </c>
      <c r="BB11" s="342">
        <f t="shared" si="21"/>
        <v>0</v>
      </c>
      <c r="BC11" s="611">
        <f t="shared" si="22"/>
        <v>0</v>
      </c>
      <c r="BE11" s="16" t="b">
        <f>IF(OR(AND('償却資産明細書(入力)'!U12="",'償却資産明細書(入力)'!G12&gt;1,'償却資産明細書(入力)'!Y12&gt;0),AND('償却資産明細書(入力)'!U12="",'償却資産明細書(入力)'!S12&gt;1)),"事業割合入力")</f>
        <v>0</v>
      </c>
      <c r="BF11" s="16" t="b">
        <f>IF('償却資産明細書(入力)'!U12&gt;1,"事業割合エラー")</f>
        <v>0</v>
      </c>
      <c r="BG11" s="342">
        <f>IF(BE11="事業割合入力",BE11,IF(BF11="事業割合エラー",BF11,ROUNDDOWN('償却資産明細書(入力)'!U12*BB11,0)))</f>
        <v>0</v>
      </c>
      <c r="BH11" s="611">
        <f>IF(BE11="事業割合入力",BE11,IF(BF11="事業割合エラー",BF11,ROUNDDOWN('償却資産明細書(入力)'!U12*BC11,0)))</f>
        <v>0</v>
      </c>
      <c r="BI11" s="342">
        <f>IF('償却資産明細書(入力)'!Y12&gt;0,ROUNDDOWN(AP10*'償却資産明細書(入力)'!U12,0),0)</f>
        <v>0</v>
      </c>
      <c r="BJ11" s="342">
        <f t="shared" si="23"/>
        <v>0</v>
      </c>
      <c r="BK11" s="342">
        <f>IF(H11&gt;0,'償却資産明細書(入力)'!Z12*'償却資産明細書(入力)'!U12,0)</f>
        <v>0</v>
      </c>
      <c r="BL11" s="342">
        <f t="shared" si="24"/>
        <v>0</v>
      </c>
    </row>
    <row r="12" spans="1:64" x14ac:dyDescent="0.15">
      <c r="A12">
        <v>11</v>
      </c>
      <c r="B12" s="306">
        <f t="shared" si="0"/>
        <v>0.09</v>
      </c>
      <c r="C12" s="304">
        <f t="shared" si="1"/>
        <v>9.0999999999999998E-2</v>
      </c>
      <c r="E12" s="51">
        <f>計算シート!$C$2+62</f>
        <v>67</v>
      </c>
      <c r="F12" s="51">
        <f>IF('償却資産明細書(入力)'!D13="平成",'償却資産明細書(入力)'!E13+63,'償却資産明細書(入力)'!E13)</f>
        <v>0</v>
      </c>
      <c r="G12" s="51">
        <f>'償却資産明細書(入力)'!F13</f>
        <v>0</v>
      </c>
      <c r="H12" s="51">
        <f>'償却資産明細書(入力)'!Y13</f>
        <v>0</v>
      </c>
      <c r="I12" s="51">
        <f>'償却資産明細書(入力)'!G13</f>
        <v>0</v>
      </c>
      <c r="J12" s="51">
        <f>IF(OR(AND('償却資産明細書(入力)'!D13="平成",'償却資産明細書(入力)'!E13&gt;=19,'償却資産明細書(入力)'!F13&gt;=4),AND('償却資産明細書(入力)'!D13="平成",'償却資産明細書(入力)'!E13&gt;=20)),I12,IF('償却資産明細書(入力)'!AA13="一括償却資産",I12,ROUNDDOWN(I12*0.9,0)))</f>
        <v>0</v>
      </c>
      <c r="K12" s="51">
        <f>IF('償却資産明細書(入力)'!AA13="一括償却資産",0,IF(I12&gt;0,1,0))</f>
        <v>0</v>
      </c>
      <c r="L12" s="342">
        <f>IF('償却資産明細書(入力)'!AA13="一括償却資産",0,ROUNDDOWN(I12*0.05,0))</f>
        <v>0</v>
      </c>
      <c r="M12" s="51">
        <f>'償却資産明細書(入力)'!J13</f>
        <v>0</v>
      </c>
      <c r="N12" s="607">
        <f>'償却資産明細書(入力)'!K13</f>
        <v>0</v>
      </c>
      <c r="O12" s="356">
        <f t="shared" si="2"/>
        <v>0</v>
      </c>
      <c r="P12" s="609" t="e">
        <f t="shared" si="3"/>
        <v>#DIV/0!</v>
      </c>
      <c r="Q12" s="51">
        <f>IF(AND(F12&gt;=82,G12&gt;3),IF('償却資産明細書(入力)'!AA13="一括償却資産",ROUNDDOWN(I12/3,0),ROUNDDOWN(I12*O12,0)),IF('償却資産明細書(入力)'!AA13="一括償却資産",ROUNDDOWN(J12/3,0),ROUNDDOWN(J12*O12,0)))</f>
        <v>0</v>
      </c>
      <c r="R12" s="607" t="e">
        <f>IF(AND(F12&gt;=82,G12&gt;3),IF('償却資産明細書(入力)'!AA13="一括償却資産",ROUNDDOWN(I12/3,0),ROUNDDOWN(I12*P12,0)),IF('償却資産明細書(入力)'!AA13="一括償却資産",ROUNDDOWN(J12/3,0),ROUNDDOWN(J12*P12,0)))</f>
        <v>#DIV/0!</v>
      </c>
      <c r="T12" s="51">
        <f t="shared" si="4"/>
        <v>13</v>
      </c>
      <c r="U12" s="51">
        <f>IF(AND(F12&gt;=82,G12&gt;3),IF('償却資産明細書(入力)'!AA13="一括償却資産",ROUNDUP(I12/3,0),IF(AND(E12=F12,H12&gt;0),ROUNDDOWN(Q12*AF12/12,0),ROUNDDOWN(Q12*T12/12,0))),IF('償却資産明細書(入力)'!AA13="一括償却資産",ROUNDDOWN(J12/3,0),IF(AND(E12=F12,H12&gt;0),ROUNDDOWN(Q12*AF12/12,0),ROUNDDOWN(Q12*T12/12,0))))</f>
        <v>0</v>
      </c>
      <c r="V12" s="607" t="e">
        <f>IF(AND(F12&gt;=82,G12&gt;3),IF('償却資産明細書(入力)'!AA13="一括償却資産",ROUNDUP(I12/3,0),IF(AND(E12=F12,H12&gt;0),ROUNDDOWN(R12*AF12/12,0),ROUNDDOWN(R12*T12/12,0))),IF('償却資産明細書(入力)'!AA13="一括償却資産",ROUNDDOWN(J12/3,0),IF(AND(E12=F12,H12&gt;0),ROUNDDOWN(R12*AF12/12,0),ROUNDDOWN(R12*T12/12,0))))</f>
        <v>#DIV/0!</v>
      </c>
      <c r="W12" s="51">
        <f>IF('償却資産明細書(入力)'!D13="",0,IF(OR(AC12="最終年",AD12="最終年"),Q12*Y12/12,Z12))</f>
        <v>0</v>
      </c>
      <c r="X12" s="51">
        <f t="shared" si="5"/>
        <v>0</v>
      </c>
      <c r="Y12" s="51">
        <f t="shared" si="6"/>
        <v>0</v>
      </c>
      <c r="Z12" s="51">
        <f t="shared" si="7"/>
        <v>0</v>
      </c>
      <c r="AA12" s="51">
        <f>IF('償却資産明細書(入力)'!AA13="一括償却資産",Z12,IF(Z12&lt;W12,Z12,W12))</f>
        <v>0</v>
      </c>
      <c r="AB12" s="51" t="b">
        <f t="shared" si="8"/>
        <v>0</v>
      </c>
      <c r="AC12" s="51" t="str">
        <f t="shared" si="9"/>
        <v/>
      </c>
      <c r="AD12" s="51" t="str">
        <f t="shared" si="10"/>
        <v/>
      </c>
      <c r="AE12" s="51" t="str">
        <f t="shared" si="11"/>
        <v>－</v>
      </c>
      <c r="AF12" s="16" t="str">
        <f>IF(OR(F12=0,G12=0),"",IF(OR('償却資産明細書(入力)'!AA13="一括償却資産",AC12="償却終了",AD12="償却終了"),"－",AE12))</f>
        <v/>
      </c>
      <c r="AG12" s="16">
        <f>IF(OR('収支内訳書（裏）１'!I33="",'収支内訳書（裏）１'!K33="",'収支内訳書（裏）１'!M33="",'収支内訳書（裏）１'!O33=""),0,IF(F12&gt;0,ROUNDDOWN((I12-L12-U12)/Q12,0)+1+F12,0))</f>
        <v>0</v>
      </c>
      <c r="AH12" s="16" t="str">
        <f t="shared" si="12"/>
        <v>－</v>
      </c>
      <c r="AI12" s="16" t="str">
        <f t="shared" si="13"/>
        <v>－</v>
      </c>
      <c r="AJ12" s="16">
        <f t="shared" si="14"/>
        <v>0</v>
      </c>
      <c r="AK12" s="51">
        <f t="shared" si="15"/>
        <v>0</v>
      </c>
      <c r="AL12" s="607">
        <f t="shared" si="16"/>
        <v>0</v>
      </c>
      <c r="AM12" s="60">
        <f t="shared" si="17"/>
        <v>0</v>
      </c>
      <c r="AN12" s="614">
        <f t="shared" si="18"/>
        <v>0</v>
      </c>
      <c r="AO12" s="610"/>
      <c r="AP12" s="16">
        <f>IF(OR('償却資産明細書(入力)'!D13="",'償却資産明細書(入力)'!E13="",'償却資産明細書(入力)'!F13="",'償却資産明細書(入力)'!G13=""),0,IF(ISTEXT(AB12),AB12,I12-AN12))</f>
        <v>0</v>
      </c>
      <c r="AQ12" s="610"/>
      <c r="AS12" s="16" t="b">
        <f>IF(AND('償却資産明細書(入力)'!AA13="一括償却資産",E12&gt;F12+X12+1),"償却済、記載不要")</f>
        <v>0</v>
      </c>
      <c r="AT12" s="16" t="b">
        <f>IF(AND('償却資産明細書(入力)'!E13&gt;0,'償却資産明細書(入力)'!F13&lt;1),"取得月を入力！")</f>
        <v>0</v>
      </c>
      <c r="AU12" s="16" t="b">
        <f>IF(AND('償却資産明細書(入力)'!E13&gt;0,'償却資産明細書(入力)'!D13=""),"元号を入力")</f>
        <v>0</v>
      </c>
      <c r="AV12" s="16" t="b">
        <f>IF(AND('償却資産明細書(入力)'!G13&gt;0,OR('償却資産明細書(入力)'!E13&lt;1,'償却資産明細書(入力)'!F13&lt;1)),"取得年を入力！")</f>
        <v>0</v>
      </c>
      <c r="AW12" s="16">
        <f t="shared" si="19"/>
        <v>0</v>
      </c>
      <c r="AZ12" s="51" t="b">
        <f t="shared" si="20"/>
        <v>0</v>
      </c>
      <c r="BA12" s="16" t="b">
        <f>IF('償却資産明細書(入力)'!AA13="",IF(AND('償却資産明細書(入力)'!G13&gt;1,'償却資産明細書(入力)'!J13=0),"耐用年数を入力！"))</f>
        <v>0</v>
      </c>
      <c r="BB12" s="342">
        <f t="shared" si="21"/>
        <v>0</v>
      </c>
      <c r="BC12" s="611">
        <f t="shared" si="22"/>
        <v>0</v>
      </c>
      <c r="BE12" s="16" t="b">
        <f>IF(OR(AND('償却資産明細書(入力)'!U13="",'償却資産明細書(入力)'!G13&gt;1,'償却資産明細書(入力)'!Y13&gt;0),AND('償却資産明細書(入力)'!U13="",'償却資産明細書(入力)'!S13&gt;1)),"事業割合入力")</f>
        <v>0</v>
      </c>
      <c r="BF12" s="16" t="b">
        <f>IF('償却資産明細書(入力)'!U13&gt;1,"事業割合エラー")</f>
        <v>0</v>
      </c>
      <c r="BG12" s="342">
        <f>IF(BE12="事業割合入力",BE12,IF(BF12="事業割合エラー",BF12,ROUNDDOWN('償却資産明細書(入力)'!U13*BB12,0)))</f>
        <v>0</v>
      </c>
      <c r="BH12" s="611">
        <f>IF(BE12="事業割合入力",BE12,IF(BF12="事業割合エラー",BF12,ROUNDDOWN('償却資産明細書(入力)'!U13*BC12,0)))</f>
        <v>0</v>
      </c>
      <c r="BI12" s="342">
        <f>IF('償却資産明細書(入力)'!Y13&gt;0,ROUNDDOWN(AP11*'償却資産明細書(入力)'!U13,0),0)</f>
        <v>0</v>
      </c>
      <c r="BJ12" s="342">
        <f t="shared" si="23"/>
        <v>0</v>
      </c>
      <c r="BK12" s="342">
        <f>IF(H12&gt;0,'償却資産明細書(入力)'!Z13*'償却資産明細書(入力)'!U13,0)</f>
        <v>0</v>
      </c>
      <c r="BL12" s="342">
        <f t="shared" si="24"/>
        <v>0</v>
      </c>
    </row>
    <row r="13" spans="1:64" x14ac:dyDescent="0.15">
      <c r="A13">
        <v>12</v>
      </c>
      <c r="B13" s="306">
        <f t="shared" si="0"/>
        <v>8.3000000000000004E-2</v>
      </c>
      <c r="C13" s="304">
        <f t="shared" si="1"/>
        <v>8.4000000000000005E-2</v>
      </c>
      <c r="E13" s="51">
        <f>計算シート!$C$2+62</f>
        <v>67</v>
      </c>
      <c r="F13" s="51">
        <f>IF('償却資産明細書(入力)'!D14="平成",'償却資産明細書(入力)'!E14+63,'償却資産明細書(入力)'!E14)</f>
        <v>0</v>
      </c>
      <c r="G13" s="51">
        <f>'償却資産明細書(入力)'!F14</f>
        <v>0</v>
      </c>
      <c r="H13" s="51">
        <f>'償却資産明細書(入力)'!Y14</f>
        <v>0</v>
      </c>
      <c r="I13" s="51">
        <f>'償却資産明細書(入力)'!G14</f>
        <v>0</v>
      </c>
      <c r="J13" s="51">
        <f>IF(OR(AND('償却資産明細書(入力)'!D14="平成",'償却資産明細書(入力)'!E14&gt;=19,'償却資産明細書(入力)'!F14&gt;=4),AND('償却資産明細書(入力)'!D14="平成",'償却資産明細書(入力)'!E14&gt;=20)),I13,IF('償却資産明細書(入力)'!AA14="一括償却資産",I13,ROUNDDOWN(I13*0.9,0)))</f>
        <v>0</v>
      </c>
      <c r="K13" s="51">
        <f>IF('償却資産明細書(入力)'!AA14="一括償却資産",0,IF(I13&gt;0,1,0))</f>
        <v>0</v>
      </c>
      <c r="L13" s="342">
        <f>IF('償却資産明細書(入力)'!AA14="一括償却資産",0,ROUNDDOWN(I13*0.05,0))</f>
        <v>0</v>
      </c>
      <c r="M13" s="51">
        <f>'償却資産明細書(入力)'!J14</f>
        <v>0</v>
      </c>
      <c r="N13" s="607">
        <f>'償却資産明細書(入力)'!K14</f>
        <v>0</v>
      </c>
      <c r="O13" s="356">
        <f t="shared" si="2"/>
        <v>0</v>
      </c>
      <c r="P13" s="609" t="e">
        <f t="shared" si="3"/>
        <v>#DIV/0!</v>
      </c>
      <c r="Q13" s="51">
        <f>IF(AND(F13&gt;=82,G13&gt;3),IF('償却資産明細書(入力)'!AA14="一括償却資産",ROUNDDOWN(I13/3,0),ROUNDDOWN(I13*O13,0)),IF('償却資産明細書(入力)'!AA14="一括償却資産",ROUNDDOWN(J13/3,0),ROUNDDOWN(J13*O13,0)))</f>
        <v>0</v>
      </c>
      <c r="R13" s="607" t="e">
        <f>IF(AND(F13&gt;=82,G13&gt;3),IF('償却資産明細書(入力)'!AA14="一括償却資産",ROUNDDOWN(I13/3,0),ROUNDDOWN(I13*P13,0)),IF('償却資産明細書(入力)'!AA14="一括償却資産",ROUNDDOWN(J13/3,0),ROUNDDOWN(J13*P13,0)))</f>
        <v>#DIV/0!</v>
      </c>
      <c r="T13" s="51">
        <f t="shared" si="4"/>
        <v>13</v>
      </c>
      <c r="U13" s="51">
        <f>IF(AND(F13&gt;=82,G13&gt;3),IF('償却資産明細書(入力)'!AA14="一括償却資産",ROUNDUP(I13/3,0),IF(AND(E13=F13,H13&gt;0),ROUNDDOWN(Q13*AF13/12,0),ROUNDDOWN(Q13*T13/12,0))),IF('償却資産明細書(入力)'!AA14="一括償却資産",ROUNDDOWN(J13/3,0),IF(AND(E13=F13,H13&gt;0),ROUNDDOWN(Q13*AF13/12,0),ROUNDDOWN(Q13*T13/12,0))))</f>
        <v>0</v>
      </c>
      <c r="V13" s="607" t="e">
        <f>IF(AND(F13&gt;=82,G13&gt;3),IF('償却資産明細書(入力)'!AA14="一括償却資産",ROUNDUP(I13/3,0),IF(AND(E13=F13,H13&gt;0),ROUNDDOWN(R13*AF13/12,0),ROUNDDOWN(R13*T13/12,0))),IF('償却資産明細書(入力)'!AA14="一括償却資産",ROUNDDOWN(J13/3,0),IF(AND(E13=F13,H13&gt;0),ROUNDDOWN(R13*AF13/12,0),ROUNDDOWN(R13*T13/12,0))))</f>
        <v>#DIV/0!</v>
      </c>
      <c r="W13" s="51">
        <f>IF('償却資産明細書(入力)'!D14="",0,IF(OR(AC13="最終年",AD13="最終年"),Q13*Y13/12,Z13))</f>
        <v>0</v>
      </c>
      <c r="X13" s="51">
        <f t="shared" si="5"/>
        <v>0</v>
      </c>
      <c r="Y13" s="51">
        <f t="shared" si="6"/>
        <v>0</v>
      </c>
      <c r="Z13" s="51">
        <f t="shared" si="7"/>
        <v>0</v>
      </c>
      <c r="AA13" s="51">
        <f>IF('償却資産明細書(入力)'!AA14="一括償却資産",Z13,IF(Z13&lt;W13,Z13,W13))</f>
        <v>0</v>
      </c>
      <c r="AB13" s="51" t="b">
        <f t="shared" si="8"/>
        <v>0</v>
      </c>
      <c r="AC13" s="51" t="str">
        <f t="shared" si="9"/>
        <v/>
      </c>
      <c r="AD13" s="51" t="str">
        <f t="shared" si="10"/>
        <v/>
      </c>
      <c r="AE13" s="51" t="str">
        <f t="shared" si="11"/>
        <v>－</v>
      </c>
      <c r="AF13" s="16" t="str">
        <f>IF(OR(F13=0,G13=0),"",IF(OR('償却資産明細書(入力)'!AA14="一括償却資産",AC13="償却終了",AD13="償却終了"),"－",AE13))</f>
        <v/>
      </c>
      <c r="AG13" s="16">
        <f>IF(OR('収支内訳書（裏）１'!I34="",'収支内訳書（裏）１'!K34="",'収支内訳書（裏）１'!M34="",'収支内訳書（裏）１'!O34=""),0,IF(F13&gt;0,ROUNDDOWN((I13-L13-U13)/Q13,0)+1+F13,0))</f>
        <v>0</v>
      </c>
      <c r="AH13" s="16" t="str">
        <f t="shared" si="12"/>
        <v>－</v>
      </c>
      <c r="AI13" s="16" t="str">
        <f t="shared" si="13"/>
        <v>－</v>
      </c>
      <c r="AJ13" s="16">
        <f t="shared" si="14"/>
        <v>0</v>
      </c>
      <c r="AK13" s="51">
        <f t="shared" si="15"/>
        <v>0</v>
      </c>
      <c r="AL13" s="607">
        <f t="shared" si="16"/>
        <v>0</v>
      </c>
      <c r="AM13" s="60">
        <f t="shared" si="17"/>
        <v>0</v>
      </c>
      <c r="AN13" s="614">
        <f t="shared" si="18"/>
        <v>0</v>
      </c>
      <c r="AO13" s="610"/>
      <c r="AP13" s="16">
        <f>IF(OR('償却資産明細書(入力)'!D14="",'償却資産明細書(入力)'!E14="",'償却資産明細書(入力)'!F14="",'償却資産明細書(入力)'!G14=""),0,IF(ISTEXT(AB13),AB13,I13-AN13))</f>
        <v>0</v>
      </c>
      <c r="AQ13" s="610"/>
      <c r="AS13" s="16" t="b">
        <f>IF(AND('償却資産明細書(入力)'!AA14="一括償却資産",E13&gt;F13+X13+1),"償却済、記載不要")</f>
        <v>0</v>
      </c>
      <c r="AT13" s="16" t="b">
        <f>IF(AND('償却資産明細書(入力)'!E14&gt;0,'償却資産明細書(入力)'!F14&lt;1),"取得月を入力！")</f>
        <v>0</v>
      </c>
      <c r="AU13" s="16" t="b">
        <f>IF(AND('償却資産明細書(入力)'!E14&gt;0,'償却資産明細書(入力)'!D14=""),"元号を入力")</f>
        <v>0</v>
      </c>
      <c r="AV13" s="16" t="b">
        <f>IF(AND('償却資産明細書(入力)'!G14&gt;0,OR('償却資産明細書(入力)'!E14&lt;1,'償却資産明細書(入力)'!F14&lt;1)),"取得年を入力！")</f>
        <v>0</v>
      </c>
      <c r="AW13" s="16">
        <f t="shared" si="19"/>
        <v>0</v>
      </c>
      <c r="AZ13" s="51" t="b">
        <f t="shared" si="20"/>
        <v>0</v>
      </c>
      <c r="BA13" s="16" t="b">
        <f>IF('償却資産明細書(入力)'!AA14="",IF(AND('償却資産明細書(入力)'!G14&gt;1,'償却資産明細書(入力)'!J14=0),"耐用年数を入力！"))</f>
        <v>0</v>
      </c>
      <c r="BB13" s="342">
        <f t="shared" si="21"/>
        <v>0</v>
      </c>
      <c r="BC13" s="611">
        <f t="shared" si="22"/>
        <v>0</v>
      </c>
      <c r="BE13" s="16" t="b">
        <f>IF(OR(AND('償却資産明細書(入力)'!U14="",'償却資産明細書(入力)'!G14&gt;1,'償却資産明細書(入力)'!Y14&gt;0),AND('償却資産明細書(入力)'!U14="",'償却資産明細書(入力)'!S14&gt;1)),"事業割合入力")</f>
        <v>0</v>
      </c>
      <c r="BF13" s="16" t="b">
        <f>IF('償却資産明細書(入力)'!U14&gt;1,"事業割合エラー")</f>
        <v>0</v>
      </c>
      <c r="BG13" s="342">
        <f>IF(BE13="事業割合入力",BE13,IF(BF13="事業割合エラー",BF13,ROUNDDOWN('償却資産明細書(入力)'!U14*BB13,0)))</f>
        <v>0</v>
      </c>
      <c r="BH13" s="611">
        <f>IF(BE13="事業割合入力",BE13,IF(BF13="事業割合エラー",BF13,ROUNDDOWN('償却資産明細書(入力)'!U14*BC13,0)))</f>
        <v>0</v>
      </c>
      <c r="BI13" s="342">
        <f>IF('償却資産明細書(入力)'!Y14&gt;0,ROUNDDOWN(AP12*'償却資産明細書(入力)'!U14,0),0)</f>
        <v>0</v>
      </c>
      <c r="BJ13" s="342">
        <f t="shared" si="23"/>
        <v>0</v>
      </c>
      <c r="BK13" s="342">
        <f>IF(H13&gt;0,'償却資産明細書(入力)'!Z14*'償却資産明細書(入力)'!U14,0)</f>
        <v>0</v>
      </c>
      <c r="BL13" s="342">
        <f t="shared" si="24"/>
        <v>0</v>
      </c>
    </row>
    <row r="14" spans="1:64" x14ac:dyDescent="0.15">
      <c r="A14">
        <v>13</v>
      </c>
      <c r="B14" s="306">
        <f t="shared" si="0"/>
        <v>7.5999999999999998E-2</v>
      </c>
      <c r="C14" s="304">
        <f t="shared" si="1"/>
        <v>7.6999999999999999E-2</v>
      </c>
      <c r="E14" s="51">
        <f>計算シート!$C$2+62</f>
        <v>67</v>
      </c>
      <c r="F14" s="51">
        <f>IF('償却資産明細書(入力)'!D15="平成",'償却資産明細書(入力)'!E15+63,'償却資産明細書(入力)'!E15)</f>
        <v>0</v>
      </c>
      <c r="G14" s="51">
        <f>'償却資産明細書(入力)'!F15</f>
        <v>0</v>
      </c>
      <c r="H14" s="51">
        <f>'償却資産明細書(入力)'!Y15</f>
        <v>0</v>
      </c>
      <c r="I14" s="51">
        <f>'償却資産明細書(入力)'!G15</f>
        <v>0</v>
      </c>
      <c r="J14" s="51">
        <f>IF(OR(AND('償却資産明細書(入力)'!D15="平成",'償却資産明細書(入力)'!E15&gt;=19,'償却資産明細書(入力)'!F15&gt;=4),AND('償却資産明細書(入力)'!D15="平成",'償却資産明細書(入力)'!E15&gt;=20)),I14,IF('償却資産明細書(入力)'!AA15="一括償却資産",I14,ROUNDDOWN(I14*0.9,0)))</f>
        <v>0</v>
      </c>
      <c r="K14" s="51">
        <f>IF('償却資産明細書(入力)'!AA15="一括償却資産",0,IF(I14&gt;0,1,0))</f>
        <v>0</v>
      </c>
      <c r="L14" s="342">
        <f>IF('償却資産明細書(入力)'!AA15="一括償却資産",0,ROUNDDOWN(I14*0.05,0))</f>
        <v>0</v>
      </c>
      <c r="M14" s="51">
        <f>'償却資産明細書(入力)'!J15</f>
        <v>0</v>
      </c>
      <c r="N14" s="607">
        <f>'償却資産明細書(入力)'!K15</f>
        <v>0</v>
      </c>
      <c r="O14" s="356">
        <f t="shared" si="2"/>
        <v>0</v>
      </c>
      <c r="P14" s="609" t="e">
        <f t="shared" si="3"/>
        <v>#DIV/0!</v>
      </c>
      <c r="Q14" s="51">
        <f>IF(AND(F14&gt;=82,G14&gt;3),IF('償却資産明細書(入力)'!AA15="一括償却資産",ROUNDDOWN(I14/3,0),ROUNDDOWN(I14*O14,0)),IF('償却資産明細書(入力)'!AA15="一括償却資産",ROUNDDOWN(J14/3,0),ROUNDDOWN(J14*O14,0)))</f>
        <v>0</v>
      </c>
      <c r="R14" s="607" t="e">
        <f>IF(AND(F14&gt;=82,G14&gt;3),IF('償却資産明細書(入力)'!AA15="一括償却資産",ROUNDDOWN(I14/3,0),ROUNDDOWN(I14*P14,0)),IF('償却資産明細書(入力)'!AA15="一括償却資産",ROUNDDOWN(J14/3,0),ROUNDDOWN(J14*P14,0)))</f>
        <v>#DIV/0!</v>
      </c>
      <c r="T14" s="51">
        <f t="shared" si="4"/>
        <v>13</v>
      </c>
      <c r="U14" s="51">
        <f>IF(AND(F14&gt;=82,G14&gt;3),IF('償却資産明細書(入力)'!AA15="一括償却資産",ROUNDUP(I14/3,0),IF(AND(E14=F14,H14&gt;0),ROUNDDOWN(Q14*AF14/12,0),ROUNDDOWN(Q14*T14/12,0))),IF('償却資産明細書(入力)'!AA15="一括償却資産",ROUNDDOWN(J14/3,0),IF(AND(E14=F14,H14&gt;0),ROUNDDOWN(Q14*AF14/12,0),ROUNDDOWN(Q14*T14/12,0))))</f>
        <v>0</v>
      </c>
      <c r="V14" s="607" t="e">
        <f>IF(AND(F14&gt;=82,G14&gt;3),IF('償却資産明細書(入力)'!AA15="一括償却資産",ROUNDUP(I14/3,0),IF(AND(E14=F14,H14&gt;0),ROUNDDOWN(R14*AF14/12,0),ROUNDDOWN(R14*T14/12,0))),IF('償却資産明細書(入力)'!AA15="一括償却資産",ROUNDDOWN(J14/3,0),IF(AND(E14=F14,H14&gt;0),ROUNDDOWN(R14*AF14/12,0),ROUNDDOWN(R14*T14/12,0))))</f>
        <v>#DIV/0!</v>
      </c>
      <c r="W14" s="51">
        <f>IF('償却資産明細書(入力)'!D15="",0,IF(OR(AC14="最終年",AD14="最終年"),Q14*Y14/12,Z14))</f>
        <v>0</v>
      </c>
      <c r="X14" s="51">
        <f t="shared" si="5"/>
        <v>0</v>
      </c>
      <c r="Y14" s="51">
        <f t="shared" si="6"/>
        <v>0</v>
      </c>
      <c r="Z14" s="51">
        <f t="shared" si="7"/>
        <v>0</v>
      </c>
      <c r="AA14" s="51">
        <f>IF('償却資産明細書(入力)'!AA15="一括償却資産",Z14,IF(Z14&lt;W14,Z14,W14))</f>
        <v>0</v>
      </c>
      <c r="AB14" s="51" t="b">
        <f t="shared" si="8"/>
        <v>0</v>
      </c>
      <c r="AC14" s="51" t="str">
        <f t="shared" si="9"/>
        <v/>
      </c>
      <c r="AD14" s="51" t="str">
        <f t="shared" si="10"/>
        <v/>
      </c>
      <c r="AE14" s="51" t="str">
        <f t="shared" si="11"/>
        <v>－</v>
      </c>
      <c r="AF14" s="16" t="str">
        <f>IF(OR(F14=0,G14=0),"",IF(OR('償却資産明細書(入力)'!AA15="一括償却資産",AC14="償却終了",AD14="償却終了"),"－",AE14))</f>
        <v/>
      </c>
      <c r="AG14" s="16">
        <f>IF(OR('収支内訳書（裏）１'!I35="",'収支内訳書（裏）１'!K35="",'収支内訳書（裏）１'!M35="",'収支内訳書（裏）１'!O35=""),0,IF(F14&gt;0,ROUNDDOWN((I14-L14-U14)/Q14,0)+1+F14,0))</f>
        <v>0</v>
      </c>
      <c r="AH14" s="16" t="str">
        <f t="shared" si="12"/>
        <v>－</v>
      </c>
      <c r="AI14" s="16" t="str">
        <f t="shared" si="13"/>
        <v>－</v>
      </c>
      <c r="AJ14" s="16">
        <f t="shared" si="14"/>
        <v>0</v>
      </c>
      <c r="AK14" s="51">
        <f t="shared" si="15"/>
        <v>0</v>
      </c>
      <c r="AL14" s="607">
        <f t="shared" si="16"/>
        <v>0</v>
      </c>
      <c r="AM14" s="60">
        <f t="shared" si="17"/>
        <v>0</v>
      </c>
      <c r="AN14" s="614">
        <f t="shared" si="18"/>
        <v>0</v>
      </c>
      <c r="AO14" s="610"/>
      <c r="AP14" s="16">
        <f>IF(OR('償却資産明細書(入力)'!D15="",'償却資産明細書(入力)'!E15="",'償却資産明細書(入力)'!F15="",'償却資産明細書(入力)'!G15=""),0,IF(ISTEXT(AB14),AB14,I14-AN14))</f>
        <v>0</v>
      </c>
      <c r="AQ14" s="610"/>
      <c r="AS14" s="16" t="b">
        <f>IF(AND('償却資産明細書(入力)'!AA15="一括償却資産",E14&gt;F14+X14+1),"償却済、記載不要")</f>
        <v>0</v>
      </c>
      <c r="AT14" s="16" t="b">
        <f>IF(AND('償却資産明細書(入力)'!E15&gt;0,'償却資産明細書(入力)'!F15&lt;1),"取得月を入力！")</f>
        <v>0</v>
      </c>
      <c r="AU14" s="16" t="b">
        <f>IF(AND('償却資産明細書(入力)'!E15&gt;0,'償却資産明細書(入力)'!D15=""),"元号を入力")</f>
        <v>0</v>
      </c>
      <c r="AV14" s="16" t="b">
        <f>IF(AND('償却資産明細書(入力)'!G15&gt;0,OR('償却資産明細書(入力)'!E15&lt;1,'償却資産明細書(入力)'!F15&lt;1)),"取得年を入力！")</f>
        <v>0</v>
      </c>
      <c r="AW14" s="16">
        <f t="shared" si="19"/>
        <v>0</v>
      </c>
      <c r="AZ14" s="51" t="b">
        <f t="shared" si="20"/>
        <v>0</v>
      </c>
      <c r="BA14" s="16" t="b">
        <f>IF('償却資産明細書(入力)'!AA15="",IF(AND('償却資産明細書(入力)'!G15&gt;1,'償却資産明細書(入力)'!J15=0),"耐用年数を入力！"))</f>
        <v>0</v>
      </c>
      <c r="BB14" s="342">
        <f t="shared" si="21"/>
        <v>0</v>
      </c>
      <c r="BC14" s="611">
        <f t="shared" si="22"/>
        <v>0</v>
      </c>
      <c r="BE14" s="16" t="b">
        <f>IF(OR(AND('償却資産明細書(入力)'!U15="",'償却資産明細書(入力)'!G15&gt;1,'償却資産明細書(入力)'!Y15&gt;0),AND('償却資産明細書(入力)'!U15="",'償却資産明細書(入力)'!S15&gt;1)),"事業割合入力")</f>
        <v>0</v>
      </c>
      <c r="BF14" s="16" t="b">
        <f>IF('償却資産明細書(入力)'!U15&gt;1,"事業割合エラー")</f>
        <v>0</v>
      </c>
      <c r="BG14" s="342">
        <f>IF(BE14="事業割合入力",BE14,IF(BF14="事業割合エラー",BF14,ROUNDDOWN('償却資産明細書(入力)'!U15*BB14,0)))</f>
        <v>0</v>
      </c>
      <c r="BH14" s="611">
        <f>IF(BE14="事業割合入力",BE14,IF(BF14="事業割合エラー",BF14,ROUNDDOWN('償却資産明細書(入力)'!U15*BC14,0)))</f>
        <v>0</v>
      </c>
      <c r="BI14" s="342">
        <f>IF('償却資産明細書(入力)'!Y15&gt;0,ROUNDDOWN(AP13*'償却資産明細書(入力)'!U15,0),0)</f>
        <v>0</v>
      </c>
      <c r="BJ14" s="342">
        <f t="shared" si="23"/>
        <v>0</v>
      </c>
      <c r="BK14" s="342">
        <f>IF(H14&gt;0,'償却資産明細書(入力)'!Z15*'償却資産明細書(入力)'!U15,0)</f>
        <v>0</v>
      </c>
      <c r="BL14" s="342">
        <f t="shared" si="24"/>
        <v>0</v>
      </c>
    </row>
    <row r="15" spans="1:64" x14ac:dyDescent="0.15">
      <c r="A15">
        <v>14</v>
      </c>
      <c r="B15" s="306">
        <f t="shared" si="0"/>
        <v>7.0999999999999994E-2</v>
      </c>
      <c r="C15" s="304">
        <f t="shared" si="1"/>
        <v>7.1999999999999995E-2</v>
      </c>
      <c r="E15" s="51">
        <f>計算シート!$C$2+62</f>
        <v>67</v>
      </c>
      <c r="F15" s="51">
        <f>IF('償却資産明細書(入力)'!D16="平成",'償却資産明細書(入力)'!E16+63,'償却資産明細書(入力)'!E16)</f>
        <v>0</v>
      </c>
      <c r="G15" s="51">
        <f>'償却資産明細書(入力)'!F16</f>
        <v>0</v>
      </c>
      <c r="H15" s="51">
        <f>'償却資産明細書(入力)'!Y16</f>
        <v>0</v>
      </c>
      <c r="I15" s="51">
        <f>'償却資産明細書(入力)'!G16</f>
        <v>0</v>
      </c>
      <c r="J15" s="51">
        <f>IF(OR(AND('償却資産明細書(入力)'!D16="平成",'償却資産明細書(入力)'!E16&gt;=19,'償却資産明細書(入力)'!F16&gt;=4),AND('償却資産明細書(入力)'!D16="平成",'償却資産明細書(入力)'!E16&gt;=20)),I15,IF('償却資産明細書(入力)'!AA16="一括償却資産",I15,ROUNDDOWN(I15*0.9,0)))</f>
        <v>0</v>
      </c>
      <c r="K15" s="51">
        <f>IF('償却資産明細書(入力)'!AA16="一括償却資産",0,IF(I15&gt;0,1,0))</f>
        <v>0</v>
      </c>
      <c r="L15" s="342">
        <f>IF('償却資産明細書(入力)'!AA16="一括償却資産",0,ROUNDDOWN(I15*0.05,0))</f>
        <v>0</v>
      </c>
      <c r="M15" s="51">
        <f>'償却資産明細書(入力)'!J16</f>
        <v>0</v>
      </c>
      <c r="N15" s="607">
        <f>'償却資産明細書(入力)'!K16</f>
        <v>0</v>
      </c>
      <c r="O15" s="356">
        <f t="shared" si="2"/>
        <v>0</v>
      </c>
      <c r="P15" s="609" t="e">
        <f t="shared" si="3"/>
        <v>#DIV/0!</v>
      </c>
      <c r="Q15" s="51">
        <f>IF(AND(F15&gt;=82,G15&gt;3),IF('償却資産明細書(入力)'!AA16="一括償却資産",ROUNDDOWN(I15/3,0),ROUNDDOWN(I15*O15,0)),IF('償却資産明細書(入力)'!AA16="一括償却資産",ROUNDDOWN(J15/3,0),ROUNDDOWN(J15*O15,0)))</f>
        <v>0</v>
      </c>
      <c r="R15" s="607" t="e">
        <f>IF(AND(F15&gt;=82,G15&gt;3),IF('償却資産明細書(入力)'!AA16="一括償却資産",ROUNDDOWN(I15/3,0),ROUNDDOWN(I15*P15,0)),IF('償却資産明細書(入力)'!AA16="一括償却資産",ROUNDDOWN(J15/3,0),ROUNDDOWN(J15*P15,0)))</f>
        <v>#DIV/0!</v>
      </c>
      <c r="T15" s="51">
        <f t="shared" si="4"/>
        <v>13</v>
      </c>
      <c r="U15" s="51">
        <f>IF(AND(F15&gt;=82,G15&gt;3),IF('償却資産明細書(入力)'!AA16="一括償却資産",ROUNDUP(I15/3,0),IF(AND(E15=F15,H15&gt;0),ROUNDDOWN(Q15*AF15/12,0),ROUNDDOWN(Q15*T15/12,0))),IF('償却資産明細書(入力)'!AA16="一括償却資産",ROUNDDOWN(J15/3,0),IF(AND(E15=F15,H15&gt;0),ROUNDDOWN(Q15*AF15/12,0),ROUNDDOWN(Q15*T15/12,0))))</f>
        <v>0</v>
      </c>
      <c r="V15" s="607" t="e">
        <f>IF(AND(F15&gt;=82,G15&gt;3),IF('償却資産明細書(入力)'!AA16="一括償却資産",ROUNDUP(I15/3,0),IF(AND(E15=F15,H15&gt;0),ROUNDDOWN(R15*AF15/12,0),ROUNDDOWN(R15*T15/12,0))),IF('償却資産明細書(入力)'!AA16="一括償却資産",ROUNDDOWN(J15/3,0),IF(AND(E15=F15,H15&gt;0),ROUNDDOWN(R15*AF15/12,0),ROUNDDOWN(R15*T15/12,0))))</f>
        <v>#DIV/0!</v>
      </c>
      <c r="W15" s="51">
        <f>IF('償却資産明細書(入力)'!D16="",0,IF(OR(AC15="最終年",AD15="最終年"),Q15*Y15/12,Z15))</f>
        <v>0</v>
      </c>
      <c r="X15" s="51">
        <f t="shared" si="5"/>
        <v>0</v>
      </c>
      <c r="Y15" s="51">
        <f t="shared" si="6"/>
        <v>0</v>
      </c>
      <c r="Z15" s="51">
        <f t="shared" si="7"/>
        <v>0</v>
      </c>
      <c r="AA15" s="51">
        <f>IF('償却資産明細書(入力)'!AA16="一括償却資産",Z15,IF(Z15&lt;W15,Z15,W15))</f>
        <v>0</v>
      </c>
      <c r="AB15" s="51" t="b">
        <f t="shared" si="8"/>
        <v>0</v>
      </c>
      <c r="AC15" s="51" t="str">
        <f t="shared" si="9"/>
        <v/>
      </c>
      <c r="AD15" s="51" t="str">
        <f t="shared" si="10"/>
        <v/>
      </c>
      <c r="AE15" s="51" t="str">
        <f t="shared" si="11"/>
        <v>－</v>
      </c>
      <c r="AF15" s="16" t="str">
        <f>IF(OR(F15=0,G15=0),"",IF(OR('償却資産明細書(入力)'!AA16="一括償却資産",AC15="償却終了",AD15="償却終了"),"－",AE15))</f>
        <v/>
      </c>
      <c r="AG15" s="16">
        <f>IF(OR('収支内訳書（裏）１'!I36="",'収支内訳書（裏）１'!K36="",'収支内訳書（裏）１'!M36="",'収支内訳書（裏）１'!O36=""),0,IF(F15&gt;0,ROUNDDOWN((I15-L15-U15)/Q15,0)+1+F15,0))</f>
        <v>0</v>
      </c>
      <c r="AH15" s="16" t="str">
        <f t="shared" si="12"/>
        <v>－</v>
      </c>
      <c r="AI15" s="16" t="str">
        <f t="shared" si="13"/>
        <v>－</v>
      </c>
      <c r="AJ15" s="16">
        <f t="shared" si="14"/>
        <v>0</v>
      </c>
      <c r="AK15" s="51">
        <f t="shared" si="15"/>
        <v>0</v>
      </c>
      <c r="AL15" s="607">
        <f t="shared" si="16"/>
        <v>0</v>
      </c>
      <c r="AM15" s="60">
        <f t="shared" si="17"/>
        <v>0</v>
      </c>
      <c r="AN15" s="614">
        <f t="shared" si="18"/>
        <v>0</v>
      </c>
      <c r="AO15" s="610"/>
      <c r="AP15" s="16">
        <f>IF(OR('償却資産明細書(入力)'!D16="",'償却資産明細書(入力)'!E16="",'償却資産明細書(入力)'!F16="",'償却資産明細書(入力)'!G16=""),0,IF(ISTEXT(AB15),AB15,I15-AN15))</f>
        <v>0</v>
      </c>
      <c r="AQ15" s="610"/>
      <c r="AS15" s="16" t="b">
        <f>IF(AND('償却資産明細書(入力)'!AA16="一括償却資産",E15&gt;F15+X15+1),"償却済、記載不要")</f>
        <v>0</v>
      </c>
      <c r="AT15" s="16" t="b">
        <f>IF(AND('償却資産明細書(入力)'!E16&gt;0,'償却資産明細書(入力)'!F16&lt;1),"取得月を入力！")</f>
        <v>0</v>
      </c>
      <c r="AU15" s="16" t="b">
        <f>IF(AND('償却資産明細書(入力)'!E16&gt;0,'償却資産明細書(入力)'!D16=""),"元号を入力")</f>
        <v>0</v>
      </c>
      <c r="AV15" s="16" t="b">
        <f>IF(AND('償却資産明細書(入力)'!G16&gt;0,OR('償却資産明細書(入力)'!E16&lt;1,'償却資産明細書(入力)'!F16&lt;1)),"取得年を入力！")</f>
        <v>0</v>
      </c>
      <c r="AW15" s="16">
        <f t="shared" si="19"/>
        <v>0</v>
      </c>
      <c r="AZ15" s="51" t="b">
        <f t="shared" si="20"/>
        <v>0</v>
      </c>
      <c r="BA15" s="16" t="b">
        <f>IF('償却資産明細書(入力)'!AA16="",IF(AND('償却資産明細書(入力)'!G16&gt;1,'償却資産明細書(入力)'!J16=0),"耐用年数を入力！"))</f>
        <v>0</v>
      </c>
      <c r="BB15" s="342">
        <f t="shared" si="21"/>
        <v>0</v>
      </c>
      <c r="BC15" s="611">
        <f t="shared" si="22"/>
        <v>0</v>
      </c>
      <c r="BE15" s="16" t="b">
        <f>IF(OR(AND('償却資産明細書(入力)'!U16="",'償却資産明細書(入力)'!G16&gt;1,'償却資産明細書(入力)'!Y16&gt;0),AND('償却資産明細書(入力)'!U16="",'償却資産明細書(入力)'!S16&gt;1)),"事業割合入力")</f>
        <v>0</v>
      </c>
      <c r="BF15" s="16" t="b">
        <f>IF('償却資産明細書(入力)'!U16&gt;1,"事業割合エラー")</f>
        <v>0</v>
      </c>
      <c r="BG15" s="342">
        <f>IF(BE15="事業割合入力",BE15,IF(BF15="事業割合エラー",BF15,ROUNDDOWN('償却資産明細書(入力)'!U16*BB15,0)))</f>
        <v>0</v>
      </c>
      <c r="BH15" s="611">
        <f>IF(BE15="事業割合入力",BE15,IF(BF15="事業割合エラー",BF15,ROUNDDOWN('償却資産明細書(入力)'!U16*BC15,0)))</f>
        <v>0</v>
      </c>
      <c r="BI15" s="342">
        <f>IF('償却資産明細書(入力)'!Y16&gt;0,ROUNDDOWN(AP14*'償却資産明細書(入力)'!U16,0),0)</f>
        <v>0</v>
      </c>
      <c r="BJ15" s="342">
        <f t="shared" si="23"/>
        <v>0</v>
      </c>
      <c r="BK15" s="342">
        <f>IF(H15&gt;0,'償却資産明細書(入力)'!Z16*'償却資産明細書(入力)'!U16,0)</f>
        <v>0</v>
      </c>
      <c r="BL15" s="342">
        <f t="shared" si="24"/>
        <v>0</v>
      </c>
    </row>
    <row r="16" spans="1:64" x14ac:dyDescent="0.15">
      <c r="A16">
        <v>15</v>
      </c>
      <c r="B16" s="306">
        <f t="shared" si="0"/>
        <v>6.6000000000000003E-2</v>
      </c>
      <c r="C16" s="304">
        <f t="shared" si="1"/>
        <v>6.7000000000000004E-2</v>
      </c>
      <c r="E16" s="51">
        <f>計算シート!$C$2+62</f>
        <v>67</v>
      </c>
      <c r="F16" s="51">
        <f>IF('償却資産明細書(入力)'!D17="平成",'償却資産明細書(入力)'!E17+63,'償却資産明細書(入力)'!E17)</f>
        <v>0</v>
      </c>
      <c r="G16" s="51">
        <f>'償却資産明細書(入力)'!F17</f>
        <v>0</v>
      </c>
      <c r="H16" s="51">
        <f>'償却資産明細書(入力)'!Y17</f>
        <v>0</v>
      </c>
      <c r="I16" s="51">
        <f>'償却資産明細書(入力)'!G17</f>
        <v>0</v>
      </c>
      <c r="J16" s="51">
        <f>IF(OR(AND('償却資産明細書(入力)'!D17="平成",'償却資産明細書(入力)'!E17&gt;=19,'償却資産明細書(入力)'!F17&gt;=4),AND('償却資産明細書(入力)'!D17="平成",'償却資産明細書(入力)'!E17&gt;=20)),I16,IF('償却資産明細書(入力)'!AA17="一括償却資産",I16,ROUNDDOWN(I16*0.9,0)))</f>
        <v>0</v>
      </c>
      <c r="K16" s="51">
        <f>IF('償却資産明細書(入力)'!AA17="一括償却資産",0,IF(I16&gt;0,1,0))</f>
        <v>0</v>
      </c>
      <c r="L16" s="342">
        <f>IF('償却資産明細書(入力)'!AA17="一括償却資産",0,ROUNDDOWN(I16*0.05,0))</f>
        <v>0</v>
      </c>
      <c r="M16" s="51">
        <f>'償却資産明細書(入力)'!J17</f>
        <v>0</v>
      </c>
      <c r="N16" s="607">
        <f>'償却資産明細書(入力)'!K17</f>
        <v>0</v>
      </c>
      <c r="O16" s="356">
        <f t="shared" si="2"/>
        <v>0</v>
      </c>
      <c r="P16" s="609" t="e">
        <f t="shared" si="3"/>
        <v>#DIV/0!</v>
      </c>
      <c r="Q16" s="51">
        <f>IF(AND(F16&gt;=82,G16&gt;3),IF('償却資産明細書(入力)'!AA17="一括償却資産",ROUNDDOWN(I16/3,0),ROUNDDOWN(I16*O16,0)),IF('償却資産明細書(入力)'!AA17="一括償却資産",ROUNDDOWN(J16/3,0),ROUNDDOWN(J16*O16,0)))</f>
        <v>0</v>
      </c>
      <c r="R16" s="607" t="e">
        <f>IF(AND(F16&gt;=82,G16&gt;3),IF('償却資産明細書(入力)'!AA17="一括償却資産",ROUNDDOWN(I16/3,0),ROUNDDOWN(I16*P16,0)),IF('償却資産明細書(入力)'!AA17="一括償却資産",ROUNDDOWN(J16/3,0),ROUNDDOWN(J16*P16,0)))</f>
        <v>#DIV/0!</v>
      </c>
      <c r="T16" s="51">
        <f t="shared" si="4"/>
        <v>13</v>
      </c>
      <c r="U16" s="51">
        <f>IF(AND(F16&gt;=82,G16&gt;3),IF('償却資産明細書(入力)'!AA17="一括償却資産",ROUNDUP(I16/3,0),IF(AND(E16=F16,H16&gt;0),ROUNDDOWN(Q16*AF16/12,0),ROUNDDOWN(Q16*T16/12,0))),IF('償却資産明細書(入力)'!AA17="一括償却資産",ROUNDDOWN(J16/3,0),IF(AND(E16=F16,H16&gt;0),ROUNDDOWN(Q16*AF16/12,0),ROUNDDOWN(Q16*T16/12,0))))</f>
        <v>0</v>
      </c>
      <c r="V16" s="607" t="e">
        <f>IF(AND(F16&gt;=82,G16&gt;3),IF('償却資産明細書(入力)'!AA17="一括償却資産",ROUNDUP(I16/3,0),IF(AND(E16=F16,H16&gt;0),ROUNDDOWN(R16*AF16/12,0),ROUNDDOWN(R16*T16/12,0))),IF('償却資産明細書(入力)'!AA17="一括償却資産",ROUNDDOWN(J16/3,0),IF(AND(E16=F16,H16&gt;0),ROUNDDOWN(R16*AF16/12,0),ROUNDDOWN(R16*T16/12,0))))</f>
        <v>#DIV/0!</v>
      </c>
      <c r="W16" s="51">
        <f>IF('償却資産明細書(入力)'!D17="",0,IF(OR(AC16="最終年",AD16="最終年"),Q16*Y16/12,Z16))</f>
        <v>0</v>
      </c>
      <c r="X16" s="51">
        <f t="shared" si="5"/>
        <v>0</v>
      </c>
      <c r="Y16" s="51">
        <f t="shared" si="6"/>
        <v>0</v>
      </c>
      <c r="Z16" s="51">
        <f t="shared" si="7"/>
        <v>0</v>
      </c>
      <c r="AA16" s="51">
        <f>IF('償却資産明細書(入力)'!AA17="一括償却資産",Z16,IF(Z16&lt;W16,Z16,W16))</f>
        <v>0</v>
      </c>
      <c r="AB16" s="51" t="b">
        <f t="shared" si="8"/>
        <v>0</v>
      </c>
      <c r="AC16" s="51" t="str">
        <f t="shared" si="9"/>
        <v/>
      </c>
      <c r="AD16" s="51" t="str">
        <f t="shared" si="10"/>
        <v/>
      </c>
      <c r="AE16" s="51" t="str">
        <f t="shared" si="11"/>
        <v>－</v>
      </c>
      <c r="AF16" s="16" t="str">
        <f>IF(OR(F16=0,G16=0),"",IF(OR('償却資産明細書(入力)'!AA17="一括償却資産",AC16="償却終了",AD16="償却終了"),"－",AE16))</f>
        <v/>
      </c>
      <c r="AG16" s="16">
        <f>IF(OR('収支内訳書（裏）１'!I37="",'収支内訳書（裏）１'!K37="",'収支内訳書（裏）１'!M37="",'収支内訳書（裏）１'!O37=""),0,IF(F16&gt;0,ROUNDDOWN((I16-L16-U16)/Q16,0)+1+F16,0))</f>
        <v>0</v>
      </c>
      <c r="AH16" s="16" t="str">
        <f t="shared" si="12"/>
        <v>－</v>
      </c>
      <c r="AI16" s="16" t="str">
        <f t="shared" si="13"/>
        <v>－</v>
      </c>
      <c r="AJ16" s="16">
        <f t="shared" si="14"/>
        <v>0</v>
      </c>
      <c r="AK16" s="51">
        <f t="shared" si="15"/>
        <v>0</v>
      </c>
      <c r="AL16" s="607">
        <f t="shared" si="16"/>
        <v>0</v>
      </c>
      <c r="AM16" s="60">
        <f t="shared" si="17"/>
        <v>0</v>
      </c>
      <c r="AN16" s="614">
        <f t="shared" si="18"/>
        <v>0</v>
      </c>
      <c r="AO16" s="610"/>
      <c r="AP16" s="16">
        <f>IF(OR('償却資産明細書(入力)'!D17="",'償却資産明細書(入力)'!E17="",'償却資産明細書(入力)'!F17="",'償却資産明細書(入力)'!G17=""),0,IF(ISTEXT(AB16),AB16,I16-AN16))</f>
        <v>0</v>
      </c>
      <c r="AQ16" s="610"/>
      <c r="AS16" s="16" t="b">
        <f>IF(AND('償却資産明細書(入力)'!AA17="一括償却資産",E16&gt;F16+X16+1),"償却済、記載不要")</f>
        <v>0</v>
      </c>
      <c r="AT16" s="16" t="b">
        <f>IF(AND('償却資産明細書(入力)'!E17&gt;0,'償却資産明細書(入力)'!F17&lt;1),"取得月を入力！")</f>
        <v>0</v>
      </c>
      <c r="AU16" s="16" t="b">
        <f>IF(AND('償却資産明細書(入力)'!E17&gt;0,'償却資産明細書(入力)'!D17=""),"元号を入力")</f>
        <v>0</v>
      </c>
      <c r="AV16" s="16" t="b">
        <f>IF(AND('償却資産明細書(入力)'!G17&gt;0,OR('償却資産明細書(入力)'!E17&lt;1,'償却資産明細書(入力)'!F17&lt;1)),"取得年を入力！")</f>
        <v>0</v>
      </c>
      <c r="AW16" s="16">
        <f t="shared" si="19"/>
        <v>0</v>
      </c>
      <c r="AZ16" s="51" t="b">
        <f t="shared" si="20"/>
        <v>0</v>
      </c>
      <c r="BA16" s="16" t="b">
        <f>IF('償却資産明細書(入力)'!AA17="",IF(AND('償却資産明細書(入力)'!G17&gt;1,'償却資産明細書(入力)'!J17=0),"耐用年数を入力！"))</f>
        <v>0</v>
      </c>
      <c r="BB16" s="342">
        <f t="shared" si="21"/>
        <v>0</v>
      </c>
      <c r="BC16" s="611">
        <f t="shared" si="22"/>
        <v>0</v>
      </c>
      <c r="BE16" s="16" t="b">
        <f>IF(OR(AND('償却資産明細書(入力)'!U17="",'償却資産明細書(入力)'!G17&gt;1,'償却資産明細書(入力)'!Y17&gt;0),AND('償却資産明細書(入力)'!U17="",'償却資産明細書(入力)'!S17&gt;1)),"事業割合入力")</f>
        <v>0</v>
      </c>
      <c r="BF16" s="16" t="b">
        <f>IF('償却資産明細書(入力)'!U17&gt;1,"事業割合エラー")</f>
        <v>0</v>
      </c>
      <c r="BG16" s="342">
        <f>IF(BE16="事業割合入力",BE16,IF(BF16="事業割合エラー",BF16,ROUNDDOWN('償却資産明細書(入力)'!U17*BB16,0)))</f>
        <v>0</v>
      </c>
      <c r="BH16" s="611">
        <f>IF(BE16="事業割合入力",BE16,IF(BF16="事業割合エラー",BF16,ROUNDDOWN('償却資産明細書(入力)'!U17*BC16,0)))</f>
        <v>0</v>
      </c>
      <c r="BI16" s="342">
        <f>IF('償却資産明細書(入力)'!Y17&gt;0,ROUNDDOWN(AP15*'償却資産明細書(入力)'!U17,0),0)</f>
        <v>0</v>
      </c>
      <c r="BJ16" s="342">
        <f t="shared" si="23"/>
        <v>0</v>
      </c>
      <c r="BK16" s="342">
        <f>IF(H16&gt;0,'償却資産明細書(入力)'!Z17*'償却資産明細書(入力)'!U17,0)</f>
        <v>0</v>
      </c>
      <c r="BL16" s="342">
        <f t="shared" si="24"/>
        <v>0</v>
      </c>
    </row>
    <row r="17" spans="1:64" x14ac:dyDescent="0.15">
      <c r="A17">
        <v>16</v>
      </c>
      <c r="B17" s="306">
        <f t="shared" si="0"/>
        <v>6.2E-2</v>
      </c>
      <c r="C17" s="304">
        <f t="shared" si="1"/>
        <v>6.3E-2</v>
      </c>
      <c r="E17" s="51">
        <f>計算シート!$C$2+62</f>
        <v>67</v>
      </c>
      <c r="F17" s="51">
        <f>IF('償却資産明細書(入力)'!D18="平成",'償却資産明細書(入力)'!E18+63,'償却資産明細書(入力)'!E18)</f>
        <v>0</v>
      </c>
      <c r="G17" s="51">
        <f>'償却資産明細書(入力)'!F18</f>
        <v>0</v>
      </c>
      <c r="H17" s="51">
        <f>'償却資産明細書(入力)'!Y18</f>
        <v>0</v>
      </c>
      <c r="I17" s="51">
        <f>'償却資産明細書(入力)'!G18</f>
        <v>0</v>
      </c>
      <c r="J17" s="51">
        <f>IF(OR(AND('償却資産明細書(入力)'!D18="平成",'償却資産明細書(入力)'!E18&gt;=19,'償却資産明細書(入力)'!F18&gt;=4),AND('償却資産明細書(入力)'!D18="平成",'償却資産明細書(入力)'!E18&gt;=20)),I17,IF('償却資産明細書(入力)'!AA18="一括償却資産",I17,ROUNDDOWN(I17*0.9,0)))</f>
        <v>0</v>
      </c>
      <c r="K17" s="51">
        <f>IF('償却資産明細書(入力)'!AA18="一括償却資産",0,IF(I17&gt;0,1,0))</f>
        <v>0</v>
      </c>
      <c r="L17" s="342">
        <f>IF('償却資産明細書(入力)'!AA18="一括償却資産",0,ROUNDDOWN(I17*0.05,0))</f>
        <v>0</v>
      </c>
      <c r="M17" s="51">
        <f>'償却資産明細書(入力)'!J18</f>
        <v>0</v>
      </c>
      <c r="N17" s="607">
        <f>'償却資産明細書(入力)'!K18</f>
        <v>0</v>
      </c>
      <c r="O17" s="356">
        <f t="shared" si="2"/>
        <v>0</v>
      </c>
      <c r="P17" s="609" t="e">
        <f t="shared" si="3"/>
        <v>#DIV/0!</v>
      </c>
      <c r="Q17" s="51">
        <f>IF(AND(F17&gt;=82,G17&gt;3),IF('償却資産明細書(入力)'!AA18="一括償却資産",ROUNDDOWN(I17/3,0),ROUNDDOWN(I17*O17,0)),IF('償却資産明細書(入力)'!AA18="一括償却資産",ROUNDDOWN(J17/3,0),ROUNDDOWN(J17*O17,0)))</f>
        <v>0</v>
      </c>
      <c r="R17" s="607" t="e">
        <f>IF(AND(F17&gt;=82,G17&gt;3),IF('償却資産明細書(入力)'!AA18="一括償却資産",ROUNDDOWN(I17/3,0),ROUNDDOWN(I17*P17,0)),IF('償却資産明細書(入力)'!AA18="一括償却資産",ROUNDDOWN(J17/3,0),ROUNDDOWN(J17*P17,0)))</f>
        <v>#DIV/0!</v>
      </c>
      <c r="T17" s="51">
        <f t="shared" si="4"/>
        <v>13</v>
      </c>
      <c r="U17" s="51">
        <f>IF(AND(F17&gt;=82,G17&gt;3),IF('償却資産明細書(入力)'!AA18="一括償却資産",ROUNDUP(I17/3,0),IF(AND(E17=F17,H17&gt;0),ROUNDDOWN(Q17*AF17/12,0),ROUNDDOWN(Q17*T17/12,0))),IF('償却資産明細書(入力)'!AA18="一括償却資産",ROUNDDOWN(J17/3,0),IF(AND(E17=F17,H17&gt;0),ROUNDDOWN(Q17*AF17/12,0),ROUNDDOWN(Q17*T17/12,0))))</f>
        <v>0</v>
      </c>
      <c r="V17" s="607" t="e">
        <f>IF(AND(F17&gt;=82,G17&gt;3),IF('償却資産明細書(入力)'!AA18="一括償却資産",ROUNDUP(I17/3,0),IF(AND(E17=F17,H17&gt;0),ROUNDDOWN(R17*AF17/12,0),ROUNDDOWN(R17*T17/12,0))),IF('償却資産明細書(入力)'!AA18="一括償却資産",ROUNDDOWN(J17/3,0),IF(AND(E17=F17,H17&gt;0),ROUNDDOWN(R17*AF17/12,0),ROUNDDOWN(R17*T17/12,0))))</f>
        <v>#DIV/0!</v>
      </c>
      <c r="W17" s="51">
        <f>IF('償却資産明細書(入力)'!D18="",0,IF(OR(AC17="最終年",AD17="最終年"),Q17*Y17/12,Z17))</f>
        <v>0</v>
      </c>
      <c r="X17" s="51">
        <f t="shared" si="5"/>
        <v>0</v>
      </c>
      <c r="Y17" s="51">
        <f t="shared" si="6"/>
        <v>0</v>
      </c>
      <c r="Z17" s="51">
        <f t="shared" si="7"/>
        <v>0</v>
      </c>
      <c r="AA17" s="51">
        <f>IF('償却資産明細書(入力)'!AA18="一括償却資産",Z17,IF(Z17&lt;W17,Z17,W17))</f>
        <v>0</v>
      </c>
      <c r="AB17" s="51" t="b">
        <f t="shared" si="8"/>
        <v>0</v>
      </c>
      <c r="AC17" s="51" t="str">
        <f t="shared" si="9"/>
        <v/>
      </c>
      <c r="AD17" s="51" t="str">
        <f t="shared" si="10"/>
        <v/>
      </c>
      <c r="AE17" s="51" t="str">
        <f t="shared" si="11"/>
        <v>－</v>
      </c>
      <c r="AF17" s="16" t="str">
        <f>IF(OR(F17=0,G17=0),"",IF(OR('償却資産明細書(入力)'!AA18="一括償却資産",AC17="償却終了",AD17="償却終了"),"－",AE17))</f>
        <v/>
      </c>
      <c r="AG17" s="16">
        <f>IF(OR('収支内訳書（裏）１'!I38="",'収支内訳書（裏）１'!K38="",'収支内訳書（裏）１'!M38="",'収支内訳書（裏）１'!O38=""),0,IF(F17&gt;0,ROUNDDOWN((I17-L17-U17)/Q17,0)+1+F17,0))</f>
        <v>0</v>
      </c>
      <c r="AH17" s="16" t="str">
        <f t="shared" si="12"/>
        <v>－</v>
      </c>
      <c r="AI17" s="16" t="str">
        <f t="shared" si="13"/>
        <v>－</v>
      </c>
      <c r="AJ17" s="16">
        <f t="shared" si="14"/>
        <v>0</v>
      </c>
      <c r="AK17" s="51">
        <f t="shared" si="15"/>
        <v>0</v>
      </c>
      <c r="AL17" s="607">
        <f t="shared" si="16"/>
        <v>0</v>
      </c>
      <c r="AM17" s="60">
        <f t="shared" si="17"/>
        <v>0</v>
      </c>
      <c r="AN17" s="614">
        <f t="shared" si="18"/>
        <v>0</v>
      </c>
      <c r="AO17" s="610"/>
      <c r="AP17" s="16">
        <f>IF(OR('償却資産明細書(入力)'!D18="",'償却資産明細書(入力)'!E18="",'償却資産明細書(入力)'!F18="",'償却資産明細書(入力)'!G18=""),0,IF(ISTEXT(AB17),AB17,I17-AN17))</f>
        <v>0</v>
      </c>
      <c r="AQ17" s="610"/>
      <c r="AS17" s="16" t="b">
        <f>IF(AND('償却資産明細書(入力)'!AA18="一括償却資産",E17&gt;F17+X17+1),"償却済、記載不要")</f>
        <v>0</v>
      </c>
      <c r="AT17" s="16" t="b">
        <f>IF(AND('償却資産明細書(入力)'!E18&gt;0,'償却資産明細書(入力)'!F18&lt;1),"取得月を入力！")</f>
        <v>0</v>
      </c>
      <c r="AU17" s="16" t="b">
        <f>IF(AND('償却資産明細書(入力)'!E18&gt;0,'償却資産明細書(入力)'!D18=""),"元号を入力")</f>
        <v>0</v>
      </c>
      <c r="AV17" s="16" t="b">
        <f>IF(AND('償却資産明細書(入力)'!G18&gt;0,OR('償却資産明細書(入力)'!E18&lt;1,'償却資産明細書(入力)'!F18&lt;1)),"取得年を入力！")</f>
        <v>0</v>
      </c>
      <c r="AW17" s="16">
        <f t="shared" si="19"/>
        <v>0</v>
      </c>
      <c r="AZ17" s="51" t="b">
        <f t="shared" si="20"/>
        <v>0</v>
      </c>
      <c r="BA17" s="16" t="b">
        <f>IF('償却資産明細書(入力)'!AA18="",IF(AND('償却資産明細書(入力)'!G18&gt;1,'償却資産明細書(入力)'!J18=0),"耐用年数を入力！"))</f>
        <v>0</v>
      </c>
      <c r="BB17" s="342">
        <f t="shared" si="21"/>
        <v>0</v>
      </c>
      <c r="BC17" s="611">
        <f t="shared" si="22"/>
        <v>0</v>
      </c>
      <c r="BE17" s="16" t="b">
        <f>IF(OR(AND('償却資産明細書(入力)'!U18="",'償却資産明細書(入力)'!G18&gt;1,'償却資産明細書(入力)'!Y18&gt;0),AND('償却資産明細書(入力)'!U18="",'償却資産明細書(入力)'!S18&gt;1)),"事業割合入力")</f>
        <v>0</v>
      </c>
      <c r="BF17" s="16" t="b">
        <f>IF('償却資産明細書(入力)'!U18&gt;1,"事業割合エラー")</f>
        <v>0</v>
      </c>
      <c r="BG17" s="342">
        <f>IF(BE17="事業割合入力",BE17,IF(BF17="事業割合エラー",BF17,ROUNDDOWN('償却資産明細書(入力)'!U18*BB17,0)))</f>
        <v>0</v>
      </c>
      <c r="BH17" s="611">
        <f>IF(BE17="事業割合入力",BE17,IF(BF17="事業割合エラー",BF17,ROUNDDOWN('償却資産明細書(入力)'!U18*BC17,0)))</f>
        <v>0</v>
      </c>
      <c r="BI17" s="342">
        <f>IF('償却資産明細書(入力)'!Y18&gt;0,ROUNDDOWN(AP16*'償却資産明細書(入力)'!U18,0),0)</f>
        <v>0</v>
      </c>
      <c r="BJ17" s="342">
        <f t="shared" si="23"/>
        <v>0</v>
      </c>
      <c r="BK17" s="342">
        <f>IF(H17&gt;0,'償却資産明細書(入力)'!Z18*'償却資産明細書(入力)'!U18,0)</f>
        <v>0</v>
      </c>
      <c r="BL17" s="342">
        <f t="shared" si="24"/>
        <v>0</v>
      </c>
    </row>
    <row r="18" spans="1:64" x14ac:dyDescent="0.15">
      <c r="A18">
        <v>17</v>
      </c>
      <c r="B18" s="306">
        <f t="shared" si="0"/>
        <v>5.8000000000000003E-2</v>
      </c>
      <c r="C18" s="304">
        <f t="shared" si="1"/>
        <v>5.9000000000000004E-2</v>
      </c>
      <c r="E18" s="51">
        <f>計算シート!$C$2+62</f>
        <v>67</v>
      </c>
      <c r="F18" s="51">
        <f>IF('償却資産明細書(入力)'!D19="平成",'償却資産明細書(入力)'!E19+63,'償却資産明細書(入力)'!E19)</f>
        <v>0</v>
      </c>
      <c r="G18" s="51">
        <f>'償却資産明細書(入力)'!F19</f>
        <v>0</v>
      </c>
      <c r="H18" s="51">
        <f>'償却資産明細書(入力)'!Y19</f>
        <v>0</v>
      </c>
      <c r="I18" s="51">
        <f>'償却資産明細書(入力)'!G19</f>
        <v>0</v>
      </c>
      <c r="J18" s="51">
        <f>IF(OR(AND('償却資産明細書(入力)'!D19="平成",'償却資産明細書(入力)'!E19&gt;=19,'償却資産明細書(入力)'!F19&gt;=4),AND('償却資産明細書(入力)'!D19="平成",'償却資産明細書(入力)'!E19&gt;=20)),I18,IF('償却資産明細書(入力)'!AA19="一括償却資産",I18,ROUNDDOWN(I18*0.9,0)))</f>
        <v>0</v>
      </c>
      <c r="K18" s="51">
        <f>IF('償却資産明細書(入力)'!AA19="一括償却資産",0,IF(I18&gt;0,1,0))</f>
        <v>0</v>
      </c>
      <c r="L18" s="342">
        <f>IF('償却資産明細書(入力)'!AA19="一括償却資産",0,ROUNDDOWN(I18*0.05,0))</f>
        <v>0</v>
      </c>
      <c r="M18" s="51">
        <f>'償却資産明細書(入力)'!J19</f>
        <v>0</v>
      </c>
      <c r="N18" s="607">
        <f>'償却資産明細書(入力)'!K19</f>
        <v>0</v>
      </c>
      <c r="O18" s="356">
        <f t="shared" si="2"/>
        <v>0</v>
      </c>
      <c r="P18" s="609" t="e">
        <f t="shared" si="3"/>
        <v>#DIV/0!</v>
      </c>
      <c r="Q18" s="51">
        <f>IF(AND(F18&gt;=82,G18&gt;3),IF('償却資産明細書(入力)'!AA19="一括償却資産",ROUNDDOWN(I18/3,0),ROUNDDOWN(I18*O18,0)),IF('償却資産明細書(入力)'!AA19="一括償却資産",ROUNDDOWN(J18/3,0),ROUNDDOWN(J18*O18,0)))</f>
        <v>0</v>
      </c>
      <c r="R18" s="607" t="e">
        <f>IF(AND(F18&gt;=82,G18&gt;3),IF('償却資産明細書(入力)'!AA19="一括償却資産",ROUNDDOWN(I18/3,0),ROUNDDOWN(I18*P18,0)),IF('償却資産明細書(入力)'!AA19="一括償却資産",ROUNDDOWN(J18/3,0),ROUNDDOWN(J18*P18,0)))</f>
        <v>#DIV/0!</v>
      </c>
      <c r="T18" s="51">
        <f t="shared" si="4"/>
        <v>13</v>
      </c>
      <c r="U18" s="51">
        <f>IF(AND(F18&gt;=82,G18&gt;3),IF('償却資産明細書(入力)'!AA19="一括償却資産",ROUNDUP(I18/3,0),IF(AND(E18=F18,H18&gt;0),ROUNDDOWN(Q18*AF18/12,0),ROUNDDOWN(Q18*T18/12,0))),IF('償却資産明細書(入力)'!AA19="一括償却資産",ROUNDDOWN(J18/3,0),IF(AND(E18=F18,H18&gt;0),ROUNDDOWN(Q18*AF18/12,0),ROUNDDOWN(Q18*T18/12,0))))</f>
        <v>0</v>
      </c>
      <c r="V18" s="607" t="e">
        <f>IF(AND(F18&gt;=82,G18&gt;3),IF('償却資産明細書(入力)'!AA19="一括償却資産",ROUNDUP(I18/3,0),IF(AND(E18=F18,H18&gt;0),ROUNDDOWN(R18*AF18/12,0),ROUNDDOWN(R18*T18/12,0))),IF('償却資産明細書(入力)'!AA19="一括償却資産",ROUNDDOWN(J18/3,0),IF(AND(E18=F18,H18&gt;0),ROUNDDOWN(R18*AF18/12,0),ROUNDDOWN(R18*T18/12,0))))</f>
        <v>#DIV/0!</v>
      </c>
      <c r="W18" s="51">
        <f>IF('償却資産明細書(入力)'!D19="",0,IF(OR(AC18="最終年",AD18="最終年"),Q18*Y18/12,Z18))</f>
        <v>0</v>
      </c>
      <c r="X18" s="51">
        <f t="shared" si="5"/>
        <v>0</v>
      </c>
      <c r="Y18" s="51">
        <f t="shared" si="6"/>
        <v>0</v>
      </c>
      <c r="Z18" s="51">
        <f t="shared" si="7"/>
        <v>0</v>
      </c>
      <c r="AA18" s="51">
        <f>IF('償却資産明細書(入力)'!AA19="一括償却資産",Z18,IF(Z18&lt;W18,Z18,W18))</f>
        <v>0</v>
      </c>
      <c r="AB18" s="51" t="b">
        <f t="shared" si="8"/>
        <v>0</v>
      </c>
      <c r="AC18" s="51" t="str">
        <f t="shared" si="9"/>
        <v/>
      </c>
      <c r="AD18" s="51" t="str">
        <f t="shared" si="10"/>
        <v/>
      </c>
      <c r="AE18" s="51" t="str">
        <f t="shared" si="11"/>
        <v>－</v>
      </c>
      <c r="AF18" s="16" t="str">
        <f>IF(OR(F18=0,G18=0),"",IF(OR('償却資産明細書(入力)'!AA19="一括償却資産",AC18="償却終了",AD18="償却終了"),"－",AE18))</f>
        <v/>
      </c>
      <c r="AG18" s="16">
        <f>IF(OR('収支内訳書（裏）１'!I39="",'収支内訳書（裏）１'!K39="",'収支内訳書（裏）１'!M39="",'収支内訳書（裏）１'!O39=""),0,IF(F18&gt;0,ROUNDDOWN((I18-L18-U18)/Q18,0)+1+F18,0))</f>
        <v>0</v>
      </c>
      <c r="AH18" s="16" t="str">
        <f t="shared" si="12"/>
        <v>－</v>
      </c>
      <c r="AI18" s="16" t="str">
        <f t="shared" si="13"/>
        <v>－</v>
      </c>
      <c r="AJ18" s="16">
        <f t="shared" si="14"/>
        <v>0</v>
      </c>
      <c r="AK18" s="51">
        <f t="shared" si="15"/>
        <v>0</v>
      </c>
      <c r="AL18" s="607">
        <f t="shared" si="16"/>
        <v>0</v>
      </c>
      <c r="AM18" s="60">
        <f t="shared" si="17"/>
        <v>0</v>
      </c>
      <c r="AN18" s="614">
        <f t="shared" si="18"/>
        <v>0</v>
      </c>
      <c r="AO18" s="610"/>
      <c r="AP18" s="16">
        <f>IF(OR('償却資産明細書(入力)'!D19="",'償却資産明細書(入力)'!E19="",'償却資産明細書(入力)'!F19="",'償却資産明細書(入力)'!G19=""),0,IF(ISTEXT(AB18),AB18,I18-AN18))</f>
        <v>0</v>
      </c>
      <c r="AQ18" s="610"/>
      <c r="AS18" s="16" t="b">
        <f>IF(AND('償却資産明細書(入力)'!AA19="一括償却資産",E18&gt;F18+X18+1),"償却済、記載不要")</f>
        <v>0</v>
      </c>
      <c r="AT18" s="16" t="b">
        <f>IF(AND('償却資産明細書(入力)'!E19&gt;0,'償却資産明細書(入力)'!F19&lt;1),"取得月を入力！")</f>
        <v>0</v>
      </c>
      <c r="AU18" s="16" t="b">
        <f>IF(AND('償却資産明細書(入力)'!E19&gt;0,'償却資産明細書(入力)'!D19=""),"元号を入力")</f>
        <v>0</v>
      </c>
      <c r="AV18" s="16" t="b">
        <f>IF(AND('償却資産明細書(入力)'!G19&gt;0,OR('償却資産明細書(入力)'!E19&lt;1,'償却資産明細書(入力)'!F19&lt;1)),"取得年を入力！")</f>
        <v>0</v>
      </c>
      <c r="AW18" s="16">
        <f t="shared" si="19"/>
        <v>0</v>
      </c>
      <c r="AZ18" s="51" t="b">
        <f t="shared" si="20"/>
        <v>0</v>
      </c>
      <c r="BA18" s="16" t="b">
        <f>IF('償却資産明細書(入力)'!AA19="",IF(AND('償却資産明細書(入力)'!G19&gt;1,'償却資産明細書(入力)'!J19=0),"耐用年数を入力！"))</f>
        <v>0</v>
      </c>
      <c r="BB18" s="342">
        <f t="shared" si="21"/>
        <v>0</v>
      </c>
      <c r="BC18" s="611">
        <f t="shared" si="22"/>
        <v>0</v>
      </c>
      <c r="BE18" s="16" t="b">
        <f>IF(OR(AND('償却資産明細書(入力)'!U19="",'償却資産明細書(入力)'!G19&gt;1,'償却資産明細書(入力)'!Y19&gt;0),AND('償却資産明細書(入力)'!U19="",'償却資産明細書(入力)'!S19&gt;1)),"事業割合入力")</f>
        <v>0</v>
      </c>
      <c r="BF18" s="16" t="b">
        <f>IF('償却資産明細書(入力)'!U19&gt;1,"事業割合エラー")</f>
        <v>0</v>
      </c>
      <c r="BG18" s="342">
        <f>IF(BE18="事業割合入力",BE18,IF(BF18="事業割合エラー",BF18,ROUNDDOWN('償却資産明細書(入力)'!U19*BB18,0)))</f>
        <v>0</v>
      </c>
      <c r="BH18" s="611">
        <f>IF(BE18="事業割合入力",BE18,IF(BF18="事業割合エラー",BF18,ROUNDDOWN('償却資産明細書(入力)'!U19*BC18,0)))</f>
        <v>0</v>
      </c>
      <c r="BI18" s="342">
        <f>IF('償却資産明細書(入力)'!Y19&gt;0,ROUNDDOWN(AP17*'償却資産明細書(入力)'!U19,0),0)</f>
        <v>0</v>
      </c>
      <c r="BJ18" s="342">
        <f t="shared" si="23"/>
        <v>0</v>
      </c>
      <c r="BK18" s="342">
        <f>IF(H18&gt;0,'償却資産明細書(入力)'!Z19*'償却資産明細書(入力)'!U19,0)</f>
        <v>0</v>
      </c>
      <c r="BL18" s="342">
        <f t="shared" si="24"/>
        <v>0</v>
      </c>
    </row>
    <row r="19" spans="1:64" x14ac:dyDescent="0.15">
      <c r="A19">
        <v>18</v>
      </c>
      <c r="B19" s="306">
        <f t="shared" si="0"/>
        <v>5.5E-2</v>
      </c>
      <c r="C19" s="304">
        <f t="shared" si="1"/>
        <v>5.6000000000000001E-2</v>
      </c>
      <c r="E19" s="51">
        <f>計算シート!$C$2+62</f>
        <v>67</v>
      </c>
      <c r="F19" s="51">
        <f>IF('償却資産明細書(入力)'!D20="平成",'償却資産明細書(入力)'!E20+63,'償却資産明細書(入力)'!E20)</f>
        <v>0</v>
      </c>
      <c r="G19" s="51">
        <f>'償却資産明細書(入力)'!F20</f>
        <v>0</v>
      </c>
      <c r="H19" s="51">
        <f>'償却資産明細書(入力)'!Y20</f>
        <v>0</v>
      </c>
      <c r="I19" s="51">
        <f>'償却資産明細書(入力)'!G20</f>
        <v>0</v>
      </c>
      <c r="J19" s="51">
        <f>IF(OR(AND('償却資産明細書(入力)'!D20="平成",'償却資産明細書(入力)'!E20&gt;=19,'償却資産明細書(入力)'!F20&gt;=4),AND('償却資産明細書(入力)'!D20="平成",'償却資産明細書(入力)'!E20&gt;=20)),I19,IF('償却資産明細書(入力)'!AA20="一括償却資産",I19,ROUNDDOWN(I19*0.9,0)))</f>
        <v>0</v>
      </c>
      <c r="K19" s="51">
        <f>IF('償却資産明細書(入力)'!AA20="一括償却資産",0,IF(I19&gt;0,1,0))</f>
        <v>0</v>
      </c>
      <c r="L19" s="342">
        <f>IF('償却資産明細書(入力)'!AA20="一括償却資産",0,ROUNDDOWN(I19*0.05,0))</f>
        <v>0</v>
      </c>
      <c r="M19" s="51">
        <f>'償却資産明細書(入力)'!J20</f>
        <v>0</v>
      </c>
      <c r="N19" s="607">
        <f>'償却資産明細書(入力)'!K20</f>
        <v>0</v>
      </c>
      <c r="O19" s="356">
        <f t="shared" si="2"/>
        <v>0</v>
      </c>
      <c r="P19" s="609" t="e">
        <f t="shared" si="3"/>
        <v>#DIV/0!</v>
      </c>
      <c r="Q19" s="51">
        <f>IF(AND(F19&gt;=82,G19&gt;3),IF('償却資産明細書(入力)'!AA20="一括償却資産",ROUNDDOWN(I19/3,0),ROUNDDOWN(I19*O19,0)),IF('償却資産明細書(入力)'!AA20="一括償却資産",ROUNDDOWN(J19/3,0),ROUNDDOWN(J19*O19,0)))</f>
        <v>0</v>
      </c>
      <c r="R19" s="607" t="e">
        <f>IF(AND(F19&gt;=82,G19&gt;3),IF('償却資産明細書(入力)'!AA20="一括償却資産",ROUNDDOWN(I19/3,0),ROUNDDOWN(I19*P19,0)),IF('償却資産明細書(入力)'!AA20="一括償却資産",ROUNDDOWN(J19/3,0),ROUNDDOWN(J19*P19,0)))</f>
        <v>#DIV/0!</v>
      </c>
      <c r="T19" s="51">
        <f t="shared" si="4"/>
        <v>13</v>
      </c>
      <c r="U19" s="51">
        <f>IF(AND(F19&gt;=82,G19&gt;3),IF('償却資産明細書(入力)'!AA20="一括償却資産",ROUNDUP(I19/3,0),IF(AND(E19=F19,H19&gt;0),ROUNDDOWN(Q19*AF19/12,0),ROUNDDOWN(Q19*T19/12,0))),IF('償却資産明細書(入力)'!AA20="一括償却資産",ROUNDDOWN(J19/3,0),IF(AND(E19=F19,H19&gt;0),ROUNDDOWN(Q19*AF19/12,0),ROUNDDOWN(Q19*T19/12,0))))</f>
        <v>0</v>
      </c>
      <c r="V19" s="607" t="e">
        <f>IF(AND(F19&gt;=82,G19&gt;3),IF('償却資産明細書(入力)'!AA20="一括償却資産",ROUNDUP(I19/3,0),IF(AND(E19=F19,H19&gt;0),ROUNDDOWN(R19*AF19/12,0),ROUNDDOWN(R19*T19/12,0))),IF('償却資産明細書(入力)'!AA20="一括償却資産",ROUNDDOWN(J19/3,0),IF(AND(E19=F19,H19&gt;0),ROUNDDOWN(R19*AF19/12,0),ROUNDDOWN(R19*T19/12,0))))</f>
        <v>#DIV/0!</v>
      </c>
      <c r="W19" s="51">
        <f>IF('償却資産明細書(入力)'!D20="",0,IF(OR(AC19="最終年",AD19="最終年"),Q19*Y19/12,Z19))</f>
        <v>0</v>
      </c>
      <c r="X19" s="51">
        <f t="shared" si="5"/>
        <v>0</v>
      </c>
      <c r="Y19" s="51">
        <f t="shared" si="6"/>
        <v>0</v>
      </c>
      <c r="Z19" s="51">
        <f t="shared" si="7"/>
        <v>0</v>
      </c>
      <c r="AA19" s="51">
        <f>IF('償却資産明細書(入力)'!AA20="一括償却資産",Z19,IF(Z19&lt;W19,Z19,W19))</f>
        <v>0</v>
      </c>
      <c r="AB19" s="51" t="b">
        <f t="shared" si="8"/>
        <v>0</v>
      </c>
      <c r="AC19" s="51" t="str">
        <f t="shared" si="9"/>
        <v/>
      </c>
      <c r="AD19" s="51" t="str">
        <f t="shared" si="10"/>
        <v/>
      </c>
      <c r="AE19" s="51" t="str">
        <f t="shared" si="11"/>
        <v>－</v>
      </c>
      <c r="AF19" s="16" t="str">
        <f>IF(OR(F19=0,G19=0),"",IF(OR('償却資産明細書(入力)'!AA20="一括償却資産",AC19="償却終了",AD19="償却終了"),"－",AE19))</f>
        <v/>
      </c>
      <c r="AG19" s="16">
        <f>IF(OR('収支内訳書（裏）１'!I40="",'収支内訳書（裏）１'!K40="",'収支内訳書（裏）１'!M40="",'収支内訳書（裏）１'!O40=""),0,IF(F19&gt;0,ROUNDDOWN((I19-L19-U19)/Q19,0)+1+F19,0))</f>
        <v>0</v>
      </c>
      <c r="AH19" s="16" t="str">
        <f t="shared" si="12"/>
        <v>－</v>
      </c>
      <c r="AI19" s="16" t="str">
        <f t="shared" si="13"/>
        <v>－</v>
      </c>
      <c r="AJ19" s="16">
        <f t="shared" si="14"/>
        <v>0</v>
      </c>
      <c r="AK19" s="51">
        <f t="shared" si="15"/>
        <v>0</v>
      </c>
      <c r="AL19" s="607">
        <f t="shared" si="16"/>
        <v>0</v>
      </c>
      <c r="AM19" s="60">
        <f t="shared" si="17"/>
        <v>0</v>
      </c>
      <c r="AN19" s="614">
        <f t="shared" si="18"/>
        <v>0</v>
      </c>
      <c r="AO19" s="610"/>
      <c r="AP19" s="16">
        <f>IF(OR('償却資産明細書(入力)'!D20="",'償却資産明細書(入力)'!E20="",'償却資産明細書(入力)'!F20="",'償却資産明細書(入力)'!G20=""),0,IF(ISTEXT(AB19),AB19,I19-AN19))</f>
        <v>0</v>
      </c>
      <c r="AQ19" s="610"/>
      <c r="AS19" s="16" t="b">
        <f>IF(AND('償却資産明細書(入力)'!AA20="一括償却資産",E19&gt;F19+X19+1),"償却済、記載不要")</f>
        <v>0</v>
      </c>
      <c r="AT19" s="16" t="b">
        <f>IF(AND('償却資産明細書(入力)'!E20&gt;0,'償却資産明細書(入力)'!F20&lt;1),"取得月を入力！")</f>
        <v>0</v>
      </c>
      <c r="AU19" s="16" t="b">
        <f>IF(AND('償却資産明細書(入力)'!E20&gt;0,'償却資産明細書(入力)'!D20=""),"元号を入力")</f>
        <v>0</v>
      </c>
      <c r="AV19" s="16" t="b">
        <f>IF(AND('償却資産明細書(入力)'!G20&gt;0,OR('償却資産明細書(入力)'!E20&lt;1,'償却資産明細書(入力)'!F20&lt;1)),"取得年を入力！")</f>
        <v>0</v>
      </c>
      <c r="AW19" s="16">
        <f t="shared" si="19"/>
        <v>0</v>
      </c>
      <c r="AZ19" s="51" t="b">
        <f t="shared" si="20"/>
        <v>0</v>
      </c>
      <c r="BA19" s="16" t="b">
        <f>IF('償却資産明細書(入力)'!AA20="",IF(AND('償却資産明細書(入力)'!G20&gt;1,'償却資産明細書(入力)'!J20=0),"耐用年数を入力！"))</f>
        <v>0</v>
      </c>
      <c r="BB19" s="342">
        <f t="shared" si="21"/>
        <v>0</v>
      </c>
      <c r="BC19" s="611">
        <f t="shared" si="22"/>
        <v>0</v>
      </c>
      <c r="BE19" s="16" t="b">
        <f>IF(OR(AND('償却資産明細書(入力)'!U20="",'償却資産明細書(入力)'!G20&gt;1,'償却資産明細書(入力)'!Y20&gt;0),AND('償却資産明細書(入力)'!U20="",'償却資産明細書(入力)'!S20&gt;1)),"事業割合入力")</f>
        <v>0</v>
      </c>
      <c r="BF19" s="16" t="b">
        <f>IF('償却資産明細書(入力)'!U20&gt;1,"事業割合エラー")</f>
        <v>0</v>
      </c>
      <c r="BG19" s="342">
        <f>IF(BE19="事業割合入力",BE19,IF(BF19="事業割合エラー",BF19,ROUNDDOWN('償却資産明細書(入力)'!U20*BB19,0)))</f>
        <v>0</v>
      </c>
      <c r="BH19" s="611">
        <f>IF(BE19="事業割合入力",BE19,IF(BF19="事業割合エラー",BF19,ROUNDDOWN('償却資産明細書(入力)'!U20*BC19,0)))</f>
        <v>0</v>
      </c>
      <c r="BI19" s="342">
        <f>IF('償却資産明細書(入力)'!Y20&gt;0,ROUNDDOWN(AP18*'償却資産明細書(入力)'!U20,0),0)</f>
        <v>0</v>
      </c>
      <c r="BJ19" s="342">
        <f t="shared" si="23"/>
        <v>0</v>
      </c>
      <c r="BK19" s="342">
        <f>IF(H19&gt;0,'償却資産明細書(入力)'!Z20*'償却資産明細書(入力)'!U20,0)</f>
        <v>0</v>
      </c>
      <c r="BL19" s="342">
        <f t="shared" si="24"/>
        <v>0</v>
      </c>
    </row>
    <row r="20" spans="1:64" x14ac:dyDescent="0.15">
      <c r="A20">
        <v>19</v>
      </c>
      <c r="B20" s="306">
        <f t="shared" si="0"/>
        <v>5.1999999999999998E-2</v>
      </c>
      <c r="C20" s="304">
        <f t="shared" si="1"/>
        <v>5.2999999999999999E-2</v>
      </c>
      <c r="E20" s="51">
        <f>計算シート!$C$2+62</f>
        <v>67</v>
      </c>
      <c r="F20" s="51">
        <f>IF('償却資産明細書(入力)'!D21="平成",'償却資産明細書(入力)'!E21+63,'償却資産明細書(入力)'!E21)</f>
        <v>0</v>
      </c>
      <c r="G20" s="51">
        <f>'償却資産明細書(入力)'!F21</f>
        <v>0</v>
      </c>
      <c r="H20" s="51">
        <f>'償却資産明細書(入力)'!Y21</f>
        <v>0</v>
      </c>
      <c r="I20" s="51">
        <f>'償却資産明細書(入力)'!G21</f>
        <v>0</v>
      </c>
      <c r="J20" s="51">
        <f>IF(OR(AND('償却資産明細書(入力)'!D21="平成",'償却資産明細書(入力)'!E21&gt;=19,'償却資産明細書(入力)'!F21&gt;=4),AND('償却資産明細書(入力)'!D21="平成",'償却資産明細書(入力)'!E21&gt;=20)),I20,IF('償却資産明細書(入力)'!AA21="一括償却資産",I20,ROUNDDOWN(I20*0.9,0)))</f>
        <v>0</v>
      </c>
      <c r="K20" s="51">
        <f>IF('償却資産明細書(入力)'!AA21="一括償却資産",0,IF(I20&gt;0,1,0))</f>
        <v>0</v>
      </c>
      <c r="L20" s="342">
        <f>IF('償却資産明細書(入力)'!AA21="一括償却資産",0,ROUNDDOWN(I20*0.05,0))</f>
        <v>0</v>
      </c>
      <c r="M20" s="51">
        <f>'償却資産明細書(入力)'!J21</f>
        <v>0</v>
      </c>
      <c r="N20" s="607">
        <f>'償却資産明細書(入力)'!K21</f>
        <v>0</v>
      </c>
      <c r="O20" s="356">
        <f t="shared" si="2"/>
        <v>0</v>
      </c>
      <c r="P20" s="609" t="e">
        <f t="shared" si="3"/>
        <v>#DIV/0!</v>
      </c>
      <c r="Q20" s="51">
        <f>IF(AND(F20&gt;=82,G20&gt;3),IF('償却資産明細書(入力)'!AA21="一括償却資産",ROUNDDOWN(I20/3,0),ROUNDDOWN(I20*O20,0)),IF('償却資産明細書(入力)'!AA21="一括償却資産",ROUNDDOWN(J20/3,0),ROUNDDOWN(J20*O20,0)))</f>
        <v>0</v>
      </c>
      <c r="R20" s="607" t="e">
        <f>IF(AND(F20&gt;=82,G20&gt;3),IF('償却資産明細書(入力)'!AA21="一括償却資産",ROUNDDOWN(I20/3,0),ROUNDDOWN(I20*P20,0)),IF('償却資産明細書(入力)'!AA21="一括償却資産",ROUNDDOWN(J20/3,0),ROUNDDOWN(J20*P20,0)))</f>
        <v>#DIV/0!</v>
      </c>
      <c r="T20" s="51">
        <f t="shared" si="4"/>
        <v>13</v>
      </c>
      <c r="U20" s="51">
        <f>IF(AND(F20&gt;=82,G20&gt;3),IF('償却資産明細書(入力)'!AA21="一括償却資産",ROUNDUP(I20/3,0),IF(AND(E20=F20,H20&gt;0),ROUNDDOWN(Q20*AF20/12,0),ROUNDDOWN(Q20*T20/12,0))),IF('償却資産明細書(入力)'!AA21="一括償却資産",ROUNDDOWN(J20/3,0),IF(AND(E20=F20,H20&gt;0),ROUNDDOWN(Q20*AF20/12,0),ROUNDDOWN(Q20*T20/12,0))))</f>
        <v>0</v>
      </c>
      <c r="V20" s="607" t="e">
        <f>IF(AND(F20&gt;=82,G20&gt;3),IF('償却資産明細書(入力)'!AA21="一括償却資産",ROUNDUP(I20/3,0),IF(AND(E20=F20,H20&gt;0),ROUNDDOWN(R20*AF20/12,0),ROUNDDOWN(R20*T20/12,0))),IF('償却資産明細書(入力)'!AA21="一括償却資産",ROUNDDOWN(J20/3,0),IF(AND(E20=F20,H20&gt;0),ROUNDDOWN(R20*AF20/12,0),ROUNDDOWN(R20*T20/12,0))))</f>
        <v>#DIV/0!</v>
      </c>
      <c r="W20" s="51">
        <f>IF('償却資産明細書(入力)'!D21="",0,IF(OR(AC20="最終年",AD20="最終年"),Q20*Y20/12,Z20))</f>
        <v>0</v>
      </c>
      <c r="X20" s="51">
        <f t="shared" si="5"/>
        <v>0</v>
      </c>
      <c r="Y20" s="51">
        <f t="shared" si="6"/>
        <v>0</v>
      </c>
      <c r="Z20" s="51">
        <f t="shared" si="7"/>
        <v>0</v>
      </c>
      <c r="AA20" s="51">
        <f>IF('償却資産明細書(入力)'!AA21="一括償却資産",Z20,IF(Z20&lt;W20,Z20,W20))</f>
        <v>0</v>
      </c>
      <c r="AB20" s="51" t="b">
        <f t="shared" si="8"/>
        <v>0</v>
      </c>
      <c r="AC20" s="51" t="str">
        <f t="shared" si="9"/>
        <v/>
      </c>
      <c r="AD20" s="51" t="str">
        <f t="shared" si="10"/>
        <v/>
      </c>
      <c r="AE20" s="51" t="str">
        <f t="shared" si="11"/>
        <v>－</v>
      </c>
      <c r="AF20" s="16" t="str">
        <f>IF(OR(F20=0,G20=0),"",IF(OR('償却資産明細書(入力)'!AA21="一括償却資産",AC20="償却終了",AD20="償却終了"),"－",AE20))</f>
        <v/>
      </c>
      <c r="AG20" s="16">
        <f>IF(OR('収支内訳書（裏）１'!I41="",'収支内訳書（裏）１'!K41="",'収支内訳書（裏）１'!M41="",'収支内訳書（裏）１'!O41=""),0,IF(F20&gt;0,ROUNDDOWN((I20-L20-U20)/Q20,0)+1+F20,0))</f>
        <v>0</v>
      </c>
      <c r="AH20" s="16" t="str">
        <f t="shared" si="12"/>
        <v>－</v>
      </c>
      <c r="AI20" s="16" t="str">
        <f t="shared" si="13"/>
        <v>－</v>
      </c>
      <c r="AJ20" s="16">
        <f t="shared" si="14"/>
        <v>0</v>
      </c>
      <c r="AK20" s="51">
        <f t="shared" si="15"/>
        <v>0</v>
      </c>
      <c r="AL20" s="607">
        <f t="shared" si="16"/>
        <v>0</v>
      </c>
      <c r="AM20" s="60">
        <f t="shared" si="17"/>
        <v>0</v>
      </c>
      <c r="AN20" s="614">
        <f t="shared" si="18"/>
        <v>0</v>
      </c>
      <c r="AO20" s="610"/>
      <c r="AP20" s="16">
        <f>IF(OR('償却資産明細書(入力)'!D21="",'償却資産明細書(入力)'!E21="",'償却資産明細書(入力)'!F21="",'償却資産明細書(入力)'!G21=""),0,IF(ISTEXT(AB20),AB20,I20-AN20))</f>
        <v>0</v>
      </c>
      <c r="AQ20" s="610"/>
      <c r="AS20" s="16" t="b">
        <f>IF(AND('償却資産明細書(入力)'!AA21="一括償却資産",E20&gt;F20+X20+1),"償却済、記載不要")</f>
        <v>0</v>
      </c>
      <c r="AT20" s="16" t="b">
        <f>IF(AND('償却資産明細書(入力)'!E21&gt;0,'償却資産明細書(入力)'!F21&lt;1),"取得月を入力！")</f>
        <v>0</v>
      </c>
      <c r="AU20" s="16" t="b">
        <f>IF(AND('償却資産明細書(入力)'!E21&gt;0,'償却資産明細書(入力)'!D21=""),"元号を入力")</f>
        <v>0</v>
      </c>
      <c r="AV20" s="16" t="b">
        <f>IF(AND('償却資産明細書(入力)'!G21&gt;0,OR('償却資産明細書(入力)'!E21&lt;1,'償却資産明細書(入力)'!F21&lt;1)),"取得年を入力！")</f>
        <v>0</v>
      </c>
      <c r="AW20" s="16">
        <f t="shared" si="19"/>
        <v>0</v>
      </c>
      <c r="AZ20" s="51" t="b">
        <f t="shared" si="20"/>
        <v>0</v>
      </c>
      <c r="BA20" s="16" t="b">
        <f>IF('償却資産明細書(入力)'!AA21="",IF(AND('償却資産明細書(入力)'!G21&gt;1,'償却資産明細書(入力)'!J21=0),"耐用年数を入力！"))</f>
        <v>0</v>
      </c>
      <c r="BB20" s="342">
        <f t="shared" si="21"/>
        <v>0</v>
      </c>
      <c r="BC20" s="611">
        <f t="shared" si="22"/>
        <v>0</v>
      </c>
      <c r="BE20" s="16" t="b">
        <f>IF(OR(AND('償却資産明細書(入力)'!U21="",'償却資産明細書(入力)'!G21&gt;1,'償却資産明細書(入力)'!Y21&gt;0),AND('償却資産明細書(入力)'!U21="",'償却資産明細書(入力)'!S21&gt;1)),"事業割合入力")</f>
        <v>0</v>
      </c>
      <c r="BF20" s="16" t="b">
        <f>IF('償却資産明細書(入力)'!U21&gt;1,"事業割合エラー")</f>
        <v>0</v>
      </c>
      <c r="BG20" s="342">
        <f>IF(BE20="事業割合入力",BE20,IF(BF20="事業割合エラー",BF20,ROUNDDOWN('償却資産明細書(入力)'!U21*BB20,0)))</f>
        <v>0</v>
      </c>
      <c r="BH20" s="611">
        <f>IF(BE20="事業割合入力",BE20,IF(BF20="事業割合エラー",BF20,ROUNDDOWN('償却資産明細書(入力)'!U21*BC20,0)))</f>
        <v>0</v>
      </c>
      <c r="BI20" s="342">
        <f>IF('償却資産明細書(入力)'!Y21&gt;0,ROUNDDOWN(AP19*'償却資産明細書(入力)'!U21,0),0)</f>
        <v>0</v>
      </c>
      <c r="BJ20" s="342">
        <f t="shared" si="23"/>
        <v>0</v>
      </c>
      <c r="BK20" s="342">
        <f>IF(H20&gt;0,'償却資産明細書(入力)'!Z21*'償却資産明細書(入力)'!U21,0)</f>
        <v>0</v>
      </c>
      <c r="BL20" s="342">
        <f t="shared" si="24"/>
        <v>0</v>
      </c>
    </row>
    <row r="21" spans="1:64" x14ac:dyDescent="0.15">
      <c r="A21">
        <v>20</v>
      </c>
      <c r="B21" s="306">
        <f t="shared" si="0"/>
        <v>0.05</v>
      </c>
      <c r="C21" s="304">
        <f t="shared" si="1"/>
        <v>0.05</v>
      </c>
      <c r="E21" s="51">
        <f>計算シート!$C$2+62</f>
        <v>67</v>
      </c>
      <c r="F21" s="51">
        <f>IF('償却資産明細書(入力)'!D22="平成",'償却資産明細書(入力)'!E22+63,'償却資産明細書(入力)'!E22)</f>
        <v>0</v>
      </c>
      <c r="G21" s="51">
        <f>'償却資産明細書(入力)'!F22</f>
        <v>0</v>
      </c>
      <c r="H21" s="51">
        <f>'償却資産明細書(入力)'!Y22</f>
        <v>0</v>
      </c>
      <c r="I21" s="51">
        <f>'償却資産明細書(入力)'!G22</f>
        <v>0</v>
      </c>
      <c r="J21" s="51">
        <f>IF(OR(AND('償却資産明細書(入力)'!D22="平成",'償却資産明細書(入力)'!E22&gt;=19,'償却資産明細書(入力)'!F22&gt;=4),AND('償却資産明細書(入力)'!D22="平成",'償却資産明細書(入力)'!E22&gt;=20)),I21,IF('償却資産明細書(入力)'!AA22="一括償却資産",I21,ROUNDDOWN(I21*0.9,0)))</f>
        <v>0</v>
      </c>
      <c r="K21" s="51">
        <f>IF('償却資産明細書(入力)'!AA22="一括償却資産",0,IF(I21&gt;0,1,0))</f>
        <v>0</v>
      </c>
      <c r="L21" s="342">
        <f>IF('償却資産明細書(入力)'!AA22="一括償却資産",0,ROUNDDOWN(I21*0.05,0))</f>
        <v>0</v>
      </c>
      <c r="M21" s="51">
        <f>'償却資産明細書(入力)'!J22</f>
        <v>0</v>
      </c>
      <c r="N21" s="607">
        <f>'償却資産明細書(入力)'!K22</f>
        <v>0</v>
      </c>
      <c r="O21" s="356">
        <f t="shared" si="2"/>
        <v>0</v>
      </c>
      <c r="P21" s="609" t="e">
        <f t="shared" si="3"/>
        <v>#DIV/0!</v>
      </c>
      <c r="Q21" s="51">
        <f>IF(AND(F21&gt;=82,G21&gt;3),IF('償却資産明細書(入力)'!AA22="一括償却資産",ROUNDDOWN(I21/3,0),ROUNDDOWN(I21*O21,0)),IF('償却資産明細書(入力)'!AA22="一括償却資産",ROUNDDOWN(J21/3,0),ROUNDDOWN(J21*O21,0)))</f>
        <v>0</v>
      </c>
      <c r="R21" s="607" t="e">
        <f>IF(AND(F21&gt;=82,G21&gt;3),IF('償却資産明細書(入力)'!AA22="一括償却資産",ROUNDDOWN(I21/3,0),ROUNDDOWN(I21*P21,0)),IF('償却資産明細書(入力)'!AA22="一括償却資産",ROUNDDOWN(J21/3,0),ROUNDDOWN(J21*P21,0)))</f>
        <v>#DIV/0!</v>
      </c>
      <c r="T21" s="51">
        <f t="shared" si="4"/>
        <v>13</v>
      </c>
      <c r="U21" s="51">
        <f>IF(AND(F21&gt;=82,G21&gt;3),IF('償却資産明細書(入力)'!AA22="一括償却資産",ROUNDUP(I21/3,0),IF(AND(E21=F21,H21&gt;0),ROUNDDOWN(Q21*AF21/12,0),ROUNDDOWN(Q21*T21/12,0))),IF('償却資産明細書(入力)'!AA22="一括償却資産",ROUNDDOWN(J21/3,0),IF(AND(E21=F21,H21&gt;0),ROUNDDOWN(Q21*AF21/12,0),ROUNDDOWN(Q21*T21/12,0))))</f>
        <v>0</v>
      </c>
      <c r="V21" s="607" t="e">
        <f>IF(AND(F21&gt;=82,G21&gt;3),IF('償却資産明細書(入力)'!AA22="一括償却資産",ROUNDUP(I21/3,0),IF(AND(E21=F21,H21&gt;0),ROUNDDOWN(R21*AF21/12,0),ROUNDDOWN(R21*T21/12,0))),IF('償却資産明細書(入力)'!AA22="一括償却資産",ROUNDDOWN(J21/3,0),IF(AND(E21=F21,H21&gt;0),ROUNDDOWN(R21*AF21/12,0),ROUNDDOWN(R21*T21/12,0))))</f>
        <v>#DIV/0!</v>
      </c>
      <c r="W21" s="51">
        <f>IF('償却資産明細書(入力)'!D22="",0,IF(OR(AC21="最終年",AD21="最終年"),Q21*Y21/12,Z21))</f>
        <v>0</v>
      </c>
      <c r="X21" s="51">
        <f t="shared" si="5"/>
        <v>0</v>
      </c>
      <c r="Y21" s="51">
        <f t="shared" si="6"/>
        <v>0</v>
      </c>
      <c r="Z21" s="51">
        <f t="shared" si="7"/>
        <v>0</v>
      </c>
      <c r="AA21" s="51">
        <f>IF('償却資産明細書(入力)'!AA22="一括償却資産",Z21,IF(Z21&lt;W21,Z21,W21))</f>
        <v>0</v>
      </c>
      <c r="AB21" s="51" t="b">
        <f t="shared" si="8"/>
        <v>0</v>
      </c>
      <c r="AC21" s="51" t="str">
        <f t="shared" si="9"/>
        <v/>
      </c>
      <c r="AD21" s="51" t="str">
        <f t="shared" si="10"/>
        <v/>
      </c>
      <c r="AE21" s="51" t="str">
        <f t="shared" si="11"/>
        <v>－</v>
      </c>
      <c r="AF21" s="16" t="str">
        <f>IF(OR(F21=0,G21=0),"",IF(OR('償却資産明細書(入力)'!AA22="一括償却資産",AC21="償却終了",AD21="償却終了"),"－",AE21))</f>
        <v/>
      </c>
      <c r="AG21" s="16">
        <f>IF(OR('収支内訳書（裏）１'!I42="",'収支内訳書（裏）１'!K42="",'収支内訳書（裏）１'!M42="",'収支内訳書（裏）１'!O42=""),0,IF(F21&gt;0,ROUNDDOWN((I21-L21-U21)/Q21,0)+1+F21,0))</f>
        <v>0</v>
      </c>
      <c r="AH21" s="16" t="str">
        <f t="shared" si="12"/>
        <v>－</v>
      </c>
      <c r="AI21" s="16" t="str">
        <f t="shared" si="13"/>
        <v>－</v>
      </c>
      <c r="AJ21" s="16">
        <f t="shared" si="14"/>
        <v>0</v>
      </c>
      <c r="AK21" s="51">
        <f t="shared" si="15"/>
        <v>0</v>
      </c>
      <c r="AL21" s="607">
        <f t="shared" si="16"/>
        <v>0</v>
      </c>
      <c r="AM21" s="60">
        <f t="shared" si="17"/>
        <v>0</v>
      </c>
      <c r="AN21" s="614">
        <f t="shared" si="18"/>
        <v>0</v>
      </c>
      <c r="AO21" s="610"/>
      <c r="AP21" s="16">
        <f>IF(OR('償却資産明細書(入力)'!D22="",'償却資産明細書(入力)'!E22="",'償却資産明細書(入力)'!F22="",'償却資産明細書(入力)'!G22=""),0,IF(ISTEXT(AB21),AB21,I21-AN21))</f>
        <v>0</v>
      </c>
      <c r="AQ21" s="610"/>
      <c r="AS21" s="16" t="b">
        <f>IF(AND('償却資産明細書(入力)'!AA22="一括償却資産",E21&gt;F21+X21+1),"償却済、記載不要")</f>
        <v>0</v>
      </c>
      <c r="AT21" s="16" t="b">
        <f>IF(AND('償却資産明細書(入力)'!E22&gt;0,'償却資産明細書(入力)'!F22&lt;1),"取得月を入力！")</f>
        <v>0</v>
      </c>
      <c r="AU21" s="16" t="b">
        <f>IF(AND('償却資産明細書(入力)'!E22&gt;0,'償却資産明細書(入力)'!D22=""),"元号を入力")</f>
        <v>0</v>
      </c>
      <c r="AV21" s="16" t="b">
        <f>IF(AND('償却資産明細書(入力)'!G22&gt;0,OR('償却資産明細書(入力)'!E22&lt;1,'償却資産明細書(入力)'!F22&lt;1)),"取得年を入力！")</f>
        <v>0</v>
      </c>
      <c r="AW21" s="16">
        <f t="shared" si="19"/>
        <v>0</v>
      </c>
      <c r="AZ21" s="51" t="b">
        <f t="shared" si="20"/>
        <v>0</v>
      </c>
      <c r="BA21" s="16" t="b">
        <f>IF('償却資産明細書(入力)'!AA22="",IF(AND('償却資産明細書(入力)'!G22&gt;1,'償却資産明細書(入力)'!J22=0),"耐用年数を入力！"))</f>
        <v>0</v>
      </c>
      <c r="BB21" s="342">
        <f t="shared" si="21"/>
        <v>0</v>
      </c>
      <c r="BC21" s="611">
        <f t="shared" si="22"/>
        <v>0</v>
      </c>
      <c r="BE21" s="16" t="b">
        <f>IF(OR(AND('償却資産明細書(入力)'!U22="",'償却資産明細書(入力)'!G22&gt;1,'償却資産明細書(入力)'!Y22&gt;0),AND('償却資産明細書(入力)'!U22="",'償却資産明細書(入力)'!S22&gt;1)),"事業割合入力")</f>
        <v>0</v>
      </c>
      <c r="BF21" s="16" t="b">
        <f>IF('償却資産明細書(入力)'!U22&gt;1,"事業割合エラー")</f>
        <v>0</v>
      </c>
      <c r="BG21" s="342">
        <f>IF(BE21="事業割合入力",BE21,IF(BF21="事業割合エラー",BF21,ROUNDDOWN('償却資産明細書(入力)'!U22*BB21,0)))</f>
        <v>0</v>
      </c>
      <c r="BH21" s="611">
        <f>IF(BE21="事業割合入力",BE21,IF(BF21="事業割合エラー",BF21,ROUNDDOWN('償却資産明細書(入力)'!U22*BC21,0)))</f>
        <v>0</v>
      </c>
      <c r="BI21" s="342">
        <f>IF('償却資産明細書(入力)'!Y22&gt;0,ROUNDDOWN(AP20*'償却資産明細書(入力)'!U22,0),0)</f>
        <v>0</v>
      </c>
      <c r="BJ21" s="342">
        <f t="shared" si="23"/>
        <v>0</v>
      </c>
      <c r="BK21" s="342">
        <f>IF(H21&gt;0,'償却資産明細書(入力)'!Z22*'償却資産明細書(入力)'!U22,0)</f>
        <v>0</v>
      </c>
      <c r="BL21" s="342">
        <f t="shared" si="24"/>
        <v>0</v>
      </c>
    </row>
    <row r="22" spans="1:64" x14ac:dyDescent="0.15">
      <c r="A22">
        <v>21</v>
      </c>
      <c r="B22" s="306">
        <v>4.8000000000000001E-2</v>
      </c>
      <c r="C22" s="304">
        <f t="shared" si="1"/>
        <v>4.8000000000000001E-2</v>
      </c>
      <c r="E22" s="51">
        <f>計算シート!$C$2+62</f>
        <v>67</v>
      </c>
      <c r="F22" s="51">
        <f>IF('償却資産明細書(入力)'!D23="平成",'償却資産明細書(入力)'!E23+63,'償却資産明細書(入力)'!E23)</f>
        <v>0</v>
      </c>
      <c r="G22" s="51">
        <f>'償却資産明細書(入力)'!F23</f>
        <v>0</v>
      </c>
      <c r="H22" s="51">
        <f>'償却資産明細書(入力)'!Y23</f>
        <v>0</v>
      </c>
      <c r="I22" s="51">
        <f>'償却資産明細書(入力)'!G23</f>
        <v>0</v>
      </c>
      <c r="J22" s="51">
        <f>IF(OR(AND('償却資産明細書(入力)'!D23="平成",'償却資産明細書(入力)'!E23&gt;=19,'償却資産明細書(入力)'!F23&gt;=4),AND('償却資産明細書(入力)'!D23="平成",'償却資産明細書(入力)'!E23&gt;=20)),I22,IF('償却資産明細書(入力)'!AA23="一括償却資産",I22,ROUNDDOWN(I22*0.9,0)))</f>
        <v>0</v>
      </c>
      <c r="K22" s="51">
        <f>IF('償却資産明細書(入力)'!AA23="一括償却資産",0,IF(I22&gt;0,1,0))</f>
        <v>0</v>
      </c>
      <c r="L22" s="342">
        <f>IF('償却資産明細書(入力)'!AA23="一括償却資産",0,ROUNDDOWN(I22*0.05,0))</f>
        <v>0</v>
      </c>
      <c r="M22" s="51">
        <f>'償却資産明細書(入力)'!J23</f>
        <v>0</v>
      </c>
      <c r="N22" s="607">
        <f>'償却資産明細書(入力)'!K23</f>
        <v>0</v>
      </c>
      <c r="O22" s="356">
        <f t="shared" si="2"/>
        <v>0</v>
      </c>
      <c r="P22" s="609" t="e">
        <f t="shared" si="3"/>
        <v>#DIV/0!</v>
      </c>
      <c r="Q22" s="51">
        <f>IF(AND(F22&gt;=82,G22&gt;3),IF('償却資産明細書(入力)'!AA23="一括償却資産",ROUNDDOWN(I22/3,0),ROUNDDOWN(I22*O22,0)),IF('償却資産明細書(入力)'!AA23="一括償却資産",ROUNDDOWN(J22/3,0),ROUNDDOWN(J22*O22,0)))</f>
        <v>0</v>
      </c>
      <c r="R22" s="607" t="e">
        <f>IF(AND(F22&gt;=82,G22&gt;3),IF('償却資産明細書(入力)'!AA23="一括償却資産",ROUNDDOWN(I22/3,0),ROUNDDOWN(I22*P22,0)),IF('償却資産明細書(入力)'!AA23="一括償却資産",ROUNDDOWN(J22/3,0),ROUNDDOWN(J22*P22,0)))</f>
        <v>#DIV/0!</v>
      </c>
      <c r="T22" s="51">
        <f t="shared" si="4"/>
        <v>13</v>
      </c>
      <c r="U22" s="51">
        <f>IF(AND(F22&gt;=82,G22&gt;3),IF('償却資産明細書(入力)'!AA23="一括償却資産",ROUNDUP(I22/3,0),IF(AND(E22=F22,H22&gt;0),ROUNDDOWN(Q22*AF22/12,0),ROUNDDOWN(Q22*T22/12,0))),IF('償却資産明細書(入力)'!AA23="一括償却資産",ROUNDDOWN(J22/3,0),IF(AND(E22=F22,H22&gt;0),ROUNDDOWN(Q22*AF22/12,0),ROUNDDOWN(Q22*T22/12,0))))</f>
        <v>0</v>
      </c>
      <c r="V22" s="607" t="e">
        <f>IF(AND(F22&gt;=82,G22&gt;3),IF('償却資産明細書(入力)'!AA23="一括償却資産",ROUNDUP(I22/3,0),IF(AND(E22=F22,H22&gt;0),ROUNDDOWN(R22*AF22/12,0),ROUNDDOWN(R22*T22/12,0))),IF('償却資産明細書(入力)'!AA23="一括償却資産",ROUNDDOWN(J22/3,0),IF(AND(E22=F22,H22&gt;0),ROUNDDOWN(R22*AF22/12,0),ROUNDDOWN(R22*T22/12,0))))</f>
        <v>#DIV/0!</v>
      </c>
      <c r="W22" s="51">
        <f>IF('償却資産明細書(入力)'!D23="",0,IF(OR(AC22="最終年",AD22="最終年"),Q22*Y22/12,Z22))</f>
        <v>0</v>
      </c>
      <c r="X22" s="51">
        <f t="shared" si="5"/>
        <v>0</v>
      </c>
      <c r="Y22" s="51">
        <f t="shared" si="6"/>
        <v>0</v>
      </c>
      <c r="Z22" s="51">
        <f t="shared" si="7"/>
        <v>0</v>
      </c>
      <c r="AA22" s="51">
        <f>IF('償却資産明細書(入力)'!AA23="一括償却資産",Z22,IF(Z22&lt;W22,Z22,W22))</f>
        <v>0</v>
      </c>
      <c r="AB22" s="51" t="b">
        <f t="shared" si="8"/>
        <v>0</v>
      </c>
      <c r="AC22" s="51" t="str">
        <f t="shared" si="9"/>
        <v/>
      </c>
      <c r="AD22" s="51" t="str">
        <f t="shared" si="10"/>
        <v/>
      </c>
      <c r="AE22" s="51" t="str">
        <f t="shared" si="11"/>
        <v>－</v>
      </c>
      <c r="AF22" s="16" t="str">
        <f>IF(OR(F22=0,G22=0),"",IF(OR('償却資産明細書(入力)'!AA23="一括償却資産",AC22="償却終了",AD22="償却終了"),"－",AE22))</f>
        <v/>
      </c>
      <c r="AG22" s="16">
        <f>IF(OR('収支内訳書（裏）１'!I43="",'収支内訳書（裏）１'!K43="",'収支内訳書（裏）１'!M43="",'収支内訳書（裏）１'!O43=""),0,IF(F22&gt;0,ROUNDDOWN((I22-L22-U22)/Q22,0)+1+F22,0))</f>
        <v>0</v>
      </c>
      <c r="AH22" s="16" t="str">
        <f t="shared" si="12"/>
        <v>－</v>
      </c>
      <c r="AI22" s="16" t="str">
        <f t="shared" si="13"/>
        <v>－</v>
      </c>
      <c r="AJ22" s="16">
        <f t="shared" si="14"/>
        <v>0</v>
      </c>
      <c r="AK22" s="51">
        <f t="shared" si="15"/>
        <v>0</v>
      </c>
      <c r="AL22" s="607">
        <f t="shared" si="16"/>
        <v>0</v>
      </c>
      <c r="AM22" s="60">
        <f t="shared" si="17"/>
        <v>0</v>
      </c>
      <c r="AN22" s="614">
        <f t="shared" si="18"/>
        <v>0</v>
      </c>
      <c r="AO22" s="610"/>
      <c r="AP22" s="16">
        <f>IF(OR('償却資産明細書(入力)'!D23="",'償却資産明細書(入力)'!E23="",'償却資産明細書(入力)'!F23="",'償却資産明細書(入力)'!G23=""),0,IF(ISTEXT(AB22),AB22,I22-AN22))</f>
        <v>0</v>
      </c>
      <c r="AQ22" s="610"/>
      <c r="AS22" s="16" t="b">
        <f>IF(AND('償却資産明細書(入力)'!AA23="一括償却資産",E22&gt;F22+X22+1),"償却済、記載不要")</f>
        <v>0</v>
      </c>
      <c r="AT22" s="16" t="b">
        <f>IF(AND('償却資産明細書(入力)'!E23&gt;0,'償却資産明細書(入力)'!F23&lt;1),"取得月を入力！")</f>
        <v>0</v>
      </c>
      <c r="AU22" s="16" t="b">
        <f>IF(AND('償却資産明細書(入力)'!E23&gt;0,'償却資産明細書(入力)'!D23=""),"元号を入力")</f>
        <v>0</v>
      </c>
      <c r="AV22" s="16" t="b">
        <f>IF(AND('償却資産明細書(入力)'!G23&gt;0,OR('償却資産明細書(入力)'!E23&lt;1,'償却資産明細書(入力)'!F23&lt;1)),"取得年を入力！")</f>
        <v>0</v>
      </c>
      <c r="AW22" s="16">
        <f t="shared" si="19"/>
        <v>0</v>
      </c>
      <c r="AZ22" s="51" t="b">
        <f t="shared" si="20"/>
        <v>0</v>
      </c>
      <c r="BA22" s="16" t="b">
        <f>IF('償却資産明細書(入力)'!AA23="",IF(AND('償却資産明細書(入力)'!G23&gt;1,'償却資産明細書(入力)'!J23=0),"耐用年数を入力！"))</f>
        <v>0</v>
      </c>
      <c r="BB22" s="342">
        <f t="shared" si="21"/>
        <v>0</v>
      </c>
      <c r="BC22" s="611">
        <f t="shared" si="22"/>
        <v>0</v>
      </c>
      <c r="BE22" s="16" t="b">
        <f>IF(OR(AND('償却資産明細書(入力)'!U23="",'償却資産明細書(入力)'!G23&gt;1,'償却資産明細書(入力)'!Y23&gt;0),AND('償却資産明細書(入力)'!U23="",'償却資産明細書(入力)'!S23&gt;1)),"事業割合入力")</f>
        <v>0</v>
      </c>
      <c r="BF22" s="16" t="b">
        <f>IF('償却資産明細書(入力)'!U23&gt;1,"事業割合エラー")</f>
        <v>0</v>
      </c>
      <c r="BG22" s="342">
        <f>IF(BE22="事業割合入力",BE22,IF(BF22="事業割合エラー",BF22,ROUNDDOWN('償却資産明細書(入力)'!U23*BB22,0)))</f>
        <v>0</v>
      </c>
      <c r="BH22" s="611">
        <f>IF(BE22="事業割合入力",BE22,IF(BF22="事業割合エラー",BF22,ROUNDDOWN('償却資産明細書(入力)'!U23*BC22,0)))</f>
        <v>0</v>
      </c>
      <c r="BI22" s="342">
        <f>IF('償却資産明細書(入力)'!Y23&gt;0,ROUNDDOWN(AP21*'償却資産明細書(入力)'!U23,0),0)</f>
        <v>0</v>
      </c>
      <c r="BJ22" s="342">
        <f t="shared" si="23"/>
        <v>0</v>
      </c>
      <c r="BK22" s="342">
        <f>IF(H22&gt;0,'償却資産明細書(入力)'!Z23*'償却資産明細書(入力)'!U23,0)</f>
        <v>0</v>
      </c>
      <c r="BL22" s="342">
        <f t="shared" si="24"/>
        <v>0</v>
      </c>
    </row>
    <row r="23" spans="1:64" x14ac:dyDescent="0.15">
      <c r="A23">
        <v>22</v>
      </c>
      <c r="B23" s="306">
        <v>4.5999999999999999E-2</v>
      </c>
      <c r="C23" s="304">
        <f t="shared" si="1"/>
        <v>4.5999999999999999E-2</v>
      </c>
      <c r="E23" s="51">
        <f>計算シート!$C$2+62</f>
        <v>67</v>
      </c>
      <c r="F23" s="51">
        <f>IF('償却資産明細書(入力)'!D24="平成",'償却資産明細書(入力)'!E24+63,'償却資産明細書(入力)'!E24)</f>
        <v>0</v>
      </c>
      <c r="G23" s="51">
        <f>'償却資産明細書(入力)'!F24</f>
        <v>0</v>
      </c>
      <c r="H23" s="51">
        <f>'償却資産明細書(入力)'!Y24</f>
        <v>0</v>
      </c>
      <c r="I23" s="51">
        <f>'償却資産明細書(入力)'!G24</f>
        <v>0</v>
      </c>
      <c r="J23" s="51">
        <f>IF(OR(AND('償却資産明細書(入力)'!D24="平成",'償却資産明細書(入力)'!E24&gt;=19,'償却資産明細書(入力)'!F24&gt;=4),AND('償却資産明細書(入力)'!D24="平成",'償却資産明細書(入力)'!E24&gt;=20)),I23,IF('償却資産明細書(入力)'!AA24="一括償却資産",I23,ROUNDDOWN(I23*0.9,0)))</f>
        <v>0</v>
      </c>
      <c r="K23" s="51">
        <f>IF('償却資産明細書(入力)'!AA24="一括償却資産",0,IF(I23&gt;0,1,0))</f>
        <v>0</v>
      </c>
      <c r="L23" s="342">
        <f>IF('償却資産明細書(入力)'!AA24="一括償却資産",0,ROUNDDOWN(I23*0.05,0))</f>
        <v>0</v>
      </c>
      <c r="M23" s="51">
        <f>'償却資産明細書(入力)'!J24</f>
        <v>0</v>
      </c>
      <c r="N23" s="607">
        <f>'償却資産明細書(入力)'!K24</f>
        <v>0</v>
      </c>
      <c r="O23" s="356">
        <f t="shared" si="2"/>
        <v>0</v>
      </c>
      <c r="P23" s="609" t="e">
        <f t="shared" si="3"/>
        <v>#DIV/0!</v>
      </c>
      <c r="Q23" s="51">
        <f>IF(AND(F23&gt;=82,G23&gt;3),IF('償却資産明細書(入力)'!AA24="一括償却資産",ROUNDDOWN(I23/3,0),ROUNDDOWN(I23*O23,0)),IF('償却資産明細書(入力)'!AA24="一括償却資産",ROUNDDOWN(J23/3,0),ROUNDDOWN(J23*O23,0)))</f>
        <v>0</v>
      </c>
      <c r="R23" s="607" t="e">
        <f>IF(AND(F23&gt;=82,G23&gt;3),IF('償却資産明細書(入力)'!AA24="一括償却資産",ROUNDDOWN(I23/3,0),ROUNDDOWN(I23*P23,0)),IF('償却資産明細書(入力)'!AA24="一括償却資産",ROUNDDOWN(J23/3,0),ROUNDDOWN(J23*P23,0)))</f>
        <v>#DIV/0!</v>
      </c>
      <c r="T23" s="51">
        <f t="shared" si="4"/>
        <v>13</v>
      </c>
      <c r="U23" s="51">
        <f>IF(AND(F23&gt;=82,G23&gt;3),IF('償却資産明細書(入力)'!AA24="一括償却資産",ROUNDUP(I23/3,0),IF(AND(E23=F23,H23&gt;0),ROUNDDOWN(Q23*AF23/12,0),ROUNDDOWN(Q23*T23/12,0))),IF('償却資産明細書(入力)'!AA24="一括償却資産",ROUNDDOWN(J23/3,0),IF(AND(E23=F23,H23&gt;0),ROUNDDOWN(Q23*AF23/12,0),ROUNDDOWN(Q23*T23/12,0))))</f>
        <v>0</v>
      </c>
      <c r="V23" s="607" t="e">
        <f>IF(AND(F23&gt;=82,G23&gt;3),IF('償却資産明細書(入力)'!AA24="一括償却資産",ROUNDUP(I23/3,0),IF(AND(E23=F23,H23&gt;0),ROUNDDOWN(R23*AF23/12,0),ROUNDDOWN(R23*T23/12,0))),IF('償却資産明細書(入力)'!AA24="一括償却資産",ROUNDDOWN(J23/3,0),IF(AND(E23=F23,H23&gt;0),ROUNDDOWN(R23*AF23/12,0),ROUNDDOWN(R23*T23/12,0))))</f>
        <v>#DIV/0!</v>
      </c>
      <c r="W23" s="51">
        <f>IF('償却資産明細書(入力)'!D24="",0,IF(OR(AC23="最終年",AD23="最終年"),Q23*Y23/12,Z23))</f>
        <v>0</v>
      </c>
      <c r="X23" s="51">
        <f t="shared" si="5"/>
        <v>0</v>
      </c>
      <c r="Y23" s="51">
        <f t="shared" si="6"/>
        <v>0</v>
      </c>
      <c r="Z23" s="51">
        <f t="shared" si="7"/>
        <v>0</v>
      </c>
      <c r="AA23" s="51">
        <f>IF('償却資産明細書(入力)'!AA24="一括償却資産",Z23,IF(Z23&lt;W23,Z23,W23))</f>
        <v>0</v>
      </c>
      <c r="AB23" s="51" t="b">
        <f t="shared" si="8"/>
        <v>0</v>
      </c>
      <c r="AC23" s="51" t="str">
        <f t="shared" si="9"/>
        <v/>
      </c>
      <c r="AD23" s="51" t="str">
        <f t="shared" si="10"/>
        <v/>
      </c>
      <c r="AE23" s="51" t="str">
        <f t="shared" si="11"/>
        <v>－</v>
      </c>
      <c r="AF23" s="16" t="str">
        <f>IF(OR(F23=0,G23=0),"",IF(OR('償却資産明細書(入力)'!AA24="一括償却資産",AC23="償却終了",AD23="償却終了"),"－",AE23))</f>
        <v/>
      </c>
      <c r="AG23" s="16">
        <f>IF(OR('収支内訳書（裏）１'!I44="",'収支内訳書（裏）１'!K44="",'収支内訳書（裏）１'!M44="",'収支内訳書（裏）１'!O44=""),0,IF(F23&gt;0,ROUNDDOWN((I23-L23-U23)/Q23,0)+1+F23,0))</f>
        <v>0</v>
      </c>
      <c r="AH23" s="16" t="str">
        <f t="shared" si="12"/>
        <v>－</v>
      </c>
      <c r="AI23" s="16" t="str">
        <f t="shared" si="13"/>
        <v>－</v>
      </c>
      <c r="AJ23" s="16">
        <f t="shared" si="14"/>
        <v>0</v>
      </c>
      <c r="AK23" s="51">
        <f t="shared" si="15"/>
        <v>0</v>
      </c>
      <c r="AL23" s="607">
        <f t="shared" si="16"/>
        <v>0</v>
      </c>
      <c r="AM23" s="60">
        <f t="shared" si="17"/>
        <v>0</v>
      </c>
      <c r="AN23" s="614">
        <f t="shared" si="18"/>
        <v>0</v>
      </c>
      <c r="AO23" s="610"/>
      <c r="AP23" s="16">
        <f>IF(OR('償却資産明細書(入力)'!D24="",'償却資産明細書(入力)'!E24="",'償却資産明細書(入力)'!F24="",'償却資産明細書(入力)'!G24=""),0,IF(ISTEXT(AB23),AB23,I23-AN23))</f>
        <v>0</v>
      </c>
      <c r="AQ23" s="610"/>
      <c r="AS23" s="16" t="b">
        <f>IF(AND('償却資産明細書(入力)'!AA24="一括償却資産",E23&gt;F23+X23+1),"償却済、記載不要")</f>
        <v>0</v>
      </c>
      <c r="AT23" s="16" t="b">
        <f>IF(AND('償却資産明細書(入力)'!E24&gt;0,'償却資産明細書(入力)'!F24&lt;1),"取得月を入力！")</f>
        <v>0</v>
      </c>
      <c r="AU23" s="16" t="b">
        <f>IF(AND('償却資産明細書(入力)'!E24&gt;0,'償却資産明細書(入力)'!D24=""),"元号を入力")</f>
        <v>0</v>
      </c>
      <c r="AV23" s="16" t="b">
        <f>IF(AND('償却資産明細書(入力)'!G24&gt;0,OR('償却資産明細書(入力)'!E24&lt;1,'償却資産明細書(入力)'!F24&lt;1)),"取得年を入力！")</f>
        <v>0</v>
      </c>
      <c r="AW23" s="16">
        <f t="shared" si="19"/>
        <v>0</v>
      </c>
      <c r="AZ23" s="51" t="b">
        <f t="shared" si="20"/>
        <v>0</v>
      </c>
      <c r="BA23" s="16" t="b">
        <f>IF('償却資産明細書(入力)'!AA24="",IF(AND('償却資産明細書(入力)'!G24&gt;1,'償却資産明細書(入力)'!J24=0),"耐用年数を入力！"))</f>
        <v>0</v>
      </c>
      <c r="BB23" s="342">
        <f t="shared" si="21"/>
        <v>0</v>
      </c>
      <c r="BC23" s="611">
        <f t="shared" si="22"/>
        <v>0</v>
      </c>
      <c r="BE23" s="16" t="b">
        <f>IF(OR(AND('償却資産明細書(入力)'!U24="",'償却資産明細書(入力)'!G24&gt;1,'償却資産明細書(入力)'!Y24&gt;0),AND('償却資産明細書(入力)'!U24="",'償却資産明細書(入力)'!S24&gt;1)),"事業割合入力")</f>
        <v>0</v>
      </c>
      <c r="BF23" s="16" t="b">
        <f>IF('償却資産明細書(入力)'!U24&gt;1,"事業割合エラー")</f>
        <v>0</v>
      </c>
      <c r="BG23" s="342">
        <f>IF(BE23="事業割合入力",BE23,IF(BF23="事業割合エラー",BF23,ROUNDDOWN('償却資産明細書(入力)'!U24*BB23,0)))</f>
        <v>0</v>
      </c>
      <c r="BH23" s="611">
        <f>IF(BE23="事業割合入力",BE23,IF(BF23="事業割合エラー",BF23,ROUNDDOWN('償却資産明細書(入力)'!U24*BC23,0)))</f>
        <v>0</v>
      </c>
      <c r="BI23" s="342">
        <f>IF('償却資産明細書(入力)'!Y24&gt;0,ROUNDDOWN(AP22*'償却資産明細書(入力)'!U24,0),0)</f>
        <v>0</v>
      </c>
      <c r="BJ23" s="342">
        <f t="shared" si="23"/>
        <v>0</v>
      </c>
      <c r="BK23" s="342">
        <f>IF(H23&gt;0,'償却資産明細書(入力)'!Z24*'償却資産明細書(入力)'!U24,0)</f>
        <v>0</v>
      </c>
      <c r="BL23" s="342">
        <f t="shared" si="24"/>
        <v>0</v>
      </c>
    </row>
    <row r="24" spans="1:64" x14ac:dyDescent="0.15">
      <c r="A24">
        <v>23</v>
      </c>
      <c r="B24" s="306">
        <v>4.3999999999999997E-2</v>
      </c>
      <c r="C24" s="304">
        <f t="shared" si="1"/>
        <v>4.3999999999999997E-2</v>
      </c>
      <c r="E24" s="51">
        <f>計算シート!$C$2+62</f>
        <v>67</v>
      </c>
      <c r="F24" s="51">
        <f>IF('償却資産明細書(入力)'!D25="平成",'償却資産明細書(入力)'!E25+63,'償却資産明細書(入力)'!E25)</f>
        <v>0</v>
      </c>
      <c r="G24" s="51">
        <f>'償却資産明細書(入力)'!F25</f>
        <v>0</v>
      </c>
      <c r="H24" s="51">
        <f>'償却資産明細書(入力)'!Y25</f>
        <v>0</v>
      </c>
      <c r="I24" s="51">
        <f>'償却資産明細書(入力)'!G25</f>
        <v>0</v>
      </c>
      <c r="J24" s="51">
        <f>IF(OR(AND('償却資産明細書(入力)'!D25="平成",'償却資産明細書(入力)'!E25&gt;=19,'償却資産明細書(入力)'!F25&gt;=4),AND('償却資産明細書(入力)'!D25="平成",'償却資産明細書(入力)'!E25&gt;=20)),I24,IF('償却資産明細書(入力)'!AA25="一括償却資産",I24,ROUNDDOWN(I24*0.9,0)))</f>
        <v>0</v>
      </c>
      <c r="K24" s="51">
        <f>IF('償却資産明細書(入力)'!AA25="一括償却資産",0,IF(I24&gt;0,1,0))</f>
        <v>0</v>
      </c>
      <c r="L24" s="342">
        <f>IF('償却資産明細書(入力)'!AA25="一括償却資産",0,ROUNDDOWN(I24*0.05,0))</f>
        <v>0</v>
      </c>
      <c r="M24" s="51">
        <f>'償却資産明細書(入力)'!J25</f>
        <v>0</v>
      </c>
      <c r="N24" s="607">
        <f>'償却資産明細書(入力)'!K25</f>
        <v>0</v>
      </c>
      <c r="O24" s="356">
        <f t="shared" si="2"/>
        <v>0</v>
      </c>
      <c r="P24" s="609" t="e">
        <f t="shared" si="3"/>
        <v>#DIV/0!</v>
      </c>
      <c r="Q24" s="51">
        <f>IF(AND(F24&gt;=82,G24&gt;3),IF('償却資産明細書(入力)'!AA25="一括償却資産",ROUNDDOWN(I24/3,0),ROUNDDOWN(I24*O24,0)),IF('償却資産明細書(入力)'!AA25="一括償却資産",ROUNDDOWN(J24/3,0),ROUNDDOWN(J24*O24,0)))</f>
        <v>0</v>
      </c>
      <c r="R24" s="607" t="e">
        <f>IF(AND(F24&gt;=82,G24&gt;3),IF('償却資産明細書(入力)'!AA25="一括償却資産",ROUNDDOWN(I24/3,0),ROUNDDOWN(I24*P24,0)),IF('償却資産明細書(入力)'!AA25="一括償却資産",ROUNDDOWN(J24/3,0),ROUNDDOWN(J24*P24,0)))</f>
        <v>#DIV/0!</v>
      </c>
      <c r="T24" s="51">
        <f t="shared" si="4"/>
        <v>13</v>
      </c>
      <c r="U24" s="51">
        <f>IF(AND(F24&gt;=82,G24&gt;3),IF('償却資産明細書(入力)'!AA25="一括償却資産",ROUNDUP(I24/3,0),IF(AND(E24=F24,H24&gt;0),ROUNDDOWN(Q24*AF24/12,0),ROUNDDOWN(Q24*T24/12,0))),IF('償却資産明細書(入力)'!AA25="一括償却資産",ROUNDDOWN(J24/3,0),IF(AND(E24=F24,H24&gt;0),ROUNDDOWN(Q24*AF24/12,0),ROUNDDOWN(Q24*T24/12,0))))</f>
        <v>0</v>
      </c>
      <c r="V24" s="607" t="e">
        <f>IF(AND(F24&gt;=82,G24&gt;3),IF('償却資産明細書(入力)'!AA25="一括償却資産",ROUNDUP(I24/3,0),IF(AND(E24=F24,H24&gt;0),ROUNDDOWN(R24*AF24/12,0),ROUNDDOWN(R24*T24/12,0))),IF('償却資産明細書(入力)'!AA25="一括償却資産",ROUNDDOWN(J24/3,0),IF(AND(E24=F24,H24&gt;0),ROUNDDOWN(R24*AF24/12,0),ROUNDDOWN(R24*T24/12,0))))</f>
        <v>#DIV/0!</v>
      </c>
      <c r="W24" s="51">
        <f>IF('償却資産明細書(入力)'!D25="",0,IF(OR(AC24="最終年",AD24="最終年"),Q24*Y24/12,Z24))</f>
        <v>0</v>
      </c>
      <c r="X24" s="51">
        <f t="shared" si="5"/>
        <v>0</v>
      </c>
      <c r="Y24" s="51">
        <f t="shared" si="6"/>
        <v>0</v>
      </c>
      <c r="Z24" s="51">
        <f t="shared" si="7"/>
        <v>0</v>
      </c>
      <c r="AA24" s="51">
        <f>IF('償却資産明細書(入力)'!AA25="一括償却資産",Z24,IF(Z24&lt;W24,Z24,W24))</f>
        <v>0</v>
      </c>
      <c r="AB24" s="51" t="b">
        <f t="shared" si="8"/>
        <v>0</v>
      </c>
      <c r="AC24" s="51" t="str">
        <f t="shared" si="9"/>
        <v/>
      </c>
      <c r="AD24" s="51" t="str">
        <f t="shared" si="10"/>
        <v/>
      </c>
      <c r="AE24" s="51" t="str">
        <f t="shared" si="11"/>
        <v>－</v>
      </c>
      <c r="AF24" s="16" t="str">
        <f>IF(OR(F24=0,G24=0),"",IF(OR('償却資産明細書(入力)'!AA25="一括償却資産",AC24="償却終了",AD24="償却終了"),"－",AE24))</f>
        <v/>
      </c>
      <c r="AG24" s="16">
        <f>IF(OR('収支内訳書（裏）１'!I45="",'収支内訳書（裏）１'!K45="",'収支内訳書（裏）１'!M45="",'収支内訳書（裏）１'!O45=""),0,IF(F24&gt;0,ROUNDDOWN((I24-L24-U24)/Q24,0)+1+F24,0))</f>
        <v>0</v>
      </c>
      <c r="AH24" s="16" t="str">
        <f t="shared" si="12"/>
        <v>－</v>
      </c>
      <c r="AI24" s="16" t="str">
        <f t="shared" si="13"/>
        <v>－</v>
      </c>
      <c r="AJ24" s="16">
        <f t="shared" si="14"/>
        <v>0</v>
      </c>
      <c r="AK24" s="51">
        <f t="shared" si="15"/>
        <v>0</v>
      </c>
      <c r="AL24" s="607">
        <f t="shared" si="16"/>
        <v>0</v>
      </c>
      <c r="AM24" s="60">
        <f t="shared" si="17"/>
        <v>0</v>
      </c>
      <c r="AN24" s="614">
        <f t="shared" si="18"/>
        <v>0</v>
      </c>
      <c r="AO24" s="610"/>
      <c r="AP24" s="16">
        <f>IF(OR('償却資産明細書(入力)'!D25="",'償却資産明細書(入力)'!E25="",'償却資産明細書(入力)'!F25="",'償却資産明細書(入力)'!G25=""),0,IF(ISTEXT(AB24),AB24,I24-AN24))</f>
        <v>0</v>
      </c>
      <c r="AQ24" s="610"/>
      <c r="AS24" s="16" t="b">
        <f>IF(AND('償却資産明細書(入力)'!AA25="一括償却資産",E24&gt;F24+X24+1),"償却済、記載不要")</f>
        <v>0</v>
      </c>
      <c r="AT24" s="16" t="b">
        <f>IF(AND('償却資産明細書(入力)'!E25&gt;0,'償却資産明細書(入力)'!F25&lt;1),"取得月を入力！")</f>
        <v>0</v>
      </c>
      <c r="AU24" s="16" t="b">
        <f>IF(AND('償却資産明細書(入力)'!E25&gt;0,'償却資産明細書(入力)'!D25=""),"元号を入力")</f>
        <v>0</v>
      </c>
      <c r="AV24" s="16" t="b">
        <f>IF(AND('償却資産明細書(入力)'!G25&gt;0,OR('償却資産明細書(入力)'!E25&lt;1,'償却資産明細書(入力)'!F25&lt;1)),"取得年を入力！")</f>
        <v>0</v>
      </c>
      <c r="AW24" s="16">
        <f t="shared" si="19"/>
        <v>0</v>
      </c>
      <c r="AZ24" s="51" t="b">
        <f t="shared" si="20"/>
        <v>0</v>
      </c>
      <c r="BA24" s="16" t="b">
        <f>IF('償却資産明細書(入力)'!AA25="",IF(AND('償却資産明細書(入力)'!G25&gt;1,'償却資産明細書(入力)'!J25=0),"耐用年数を入力！"))</f>
        <v>0</v>
      </c>
      <c r="BB24" s="342">
        <f t="shared" si="21"/>
        <v>0</v>
      </c>
      <c r="BC24" s="611">
        <f t="shared" si="22"/>
        <v>0</v>
      </c>
      <c r="BE24" s="16" t="b">
        <f>IF(OR(AND('償却資産明細書(入力)'!U25="",'償却資産明細書(入力)'!G25&gt;1,'償却資産明細書(入力)'!Y25&gt;0),AND('償却資産明細書(入力)'!U25="",'償却資産明細書(入力)'!S25&gt;1)),"事業割合入力")</f>
        <v>0</v>
      </c>
      <c r="BF24" s="16" t="b">
        <f>IF('償却資産明細書(入力)'!U25&gt;1,"事業割合エラー")</f>
        <v>0</v>
      </c>
      <c r="BG24" s="342">
        <f>IF(BE24="事業割合入力",BE24,IF(BF24="事業割合エラー",BF24,ROUNDDOWN('償却資産明細書(入力)'!U25*BB24,0)))</f>
        <v>0</v>
      </c>
      <c r="BH24" s="611">
        <f>IF(BE24="事業割合入力",BE24,IF(BF24="事業割合エラー",BF24,ROUNDDOWN('償却資産明細書(入力)'!U25*BC24,0)))</f>
        <v>0</v>
      </c>
      <c r="BI24" s="342">
        <f>IF('償却資産明細書(入力)'!Y25&gt;0,ROUNDDOWN(AP23*'償却資産明細書(入力)'!U25,0),0)</f>
        <v>0</v>
      </c>
      <c r="BJ24" s="342">
        <f t="shared" si="23"/>
        <v>0</v>
      </c>
      <c r="BK24" s="342">
        <f>IF(H24&gt;0,'償却資産明細書(入力)'!Z25*'償却資産明細書(入力)'!U25,0)</f>
        <v>0</v>
      </c>
      <c r="BL24" s="342">
        <f t="shared" si="24"/>
        <v>0</v>
      </c>
    </row>
    <row r="25" spans="1:64" x14ac:dyDescent="0.15">
      <c r="A25">
        <v>24</v>
      </c>
      <c r="B25" s="306">
        <v>4.2000000000000003E-2</v>
      </c>
      <c r="C25" s="304">
        <f t="shared" si="1"/>
        <v>4.2000000000000003E-2</v>
      </c>
      <c r="E25" s="51">
        <f>計算シート!$C$2+62</f>
        <v>67</v>
      </c>
      <c r="F25" s="51">
        <f>IF('償却資産明細書(入力)'!D26="平成",'償却資産明細書(入力)'!E26+63,'償却資産明細書(入力)'!E26)</f>
        <v>0</v>
      </c>
      <c r="G25" s="51">
        <f>'償却資産明細書(入力)'!F26</f>
        <v>0</v>
      </c>
      <c r="H25" s="51">
        <f>'償却資産明細書(入力)'!Y26</f>
        <v>0</v>
      </c>
      <c r="I25" s="51">
        <f>'償却資産明細書(入力)'!G26</f>
        <v>0</v>
      </c>
      <c r="J25" s="51">
        <f>IF(OR(AND('償却資産明細書(入力)'!D26="平成",'償却資産明細書(入力)'!E26&gt;=19,'償却資産明細書(入力)'!F26&gt;=4),AND('償却資産明細書(入力)'!D26="平成",'償却資産明細書(入力)'!E26&gt;=20)),I25,IF('償却資産明細書(入力)'!AA26="一括償却資産",I25,ROUNDDOWN(I25*0.9,0)))</f>
        <v>0</v>
      </c>
      <c r="K25" s="51">
        <f>IF('償却資産明細書(入力)'!AA26="一括償却資産",0,IF(I25&gt;0,1,0))</f>
        <v>0</v>
      </c>
      <c r="L25" s="342">
        <f>IF('償却資産明細書(入力)'!AA26="一括償却資産",0,ROUNDDOWN(I25*0.05,0))</f>
        <v>0</v>
      </c>
      <c r="M25" s="51">
        <f>'償却資産明細書(入力)'!J26</f>
        <v>0</v>
      </c>
      <c r="N25" s="607">
        <f>'償却資産明細書(入力)'!K26</f>
        <v>0</v>
      </c>
      <c r="O25" s="356">
        <f t="shared" si="2"/>
        <v>0</v>
      </c>
      <c r="P25" s="609" t="e">
        <f t="shared" si="3"/>
        <v>#DIV/0!</v>
      </c>
      <c r="Q25" s="51">
        <f>IF(AND(F25&gt;=82,G25&gt;3),IF('償却資産明細書(入力)'!AA26="一括償却資産",ROUNDDOWN(I25/3,0),ROUNDDOWN(I25*O25,0)),IF('償却資産明細書(入力)'!AA26="一括償却資産",ROUNDDOWN(J25/3,0),ROUNDDOWN(J25*O25,0)))</f>
        <v>0</v>
      </c>
      <c r="R25" s="607" t="e">
        <f>IF(AND(F25&gt;=82,G25&gt;3),IF('償却資産明細書(入力)'!AA26="一括償却資産",ROUNDDOWN(I25/3,0),ROUNDDOWN(I25*P25,0)),IF('償却資産明細書(入力)'!AA26="一括償却資産",ROUNDDOWN(J25/3,0),ROUNDDOWN(J25*P25,0)))</f>
        <v>#DIV/0!</v>
      </c>
      <c r="T25" s="51">
        <f t="shared" si="4"/>
        <v>13</v>
      </c>
      <c r="U25" s="51">
        <f>IF(AND(F25&gt;=82,G25&gt;3),IF('償却資産明細書(入力)'!AA26="一括償却資産",ROUNDUP(I25/3,0),IF(AND(E25=F25,H25&gt;0),ROUNDDOWN(Q25*AF25/12,0),ROUNDDOWN(Q25*T25/12,0))),IF('償却資産明細書(入力)'!AA26="一括償却資産",ROUNDDOWN(J25/3,0),IF(AND(E25=F25,H25&gt;0),ROUNDDOWN(Q25*AF25/12,0),ROUNDDOWN(Q25*T25/12,0))))</f>
        <v>0</v>
      </c>
      <c r="V25" s="607" t="e">
        <f>IF(AND(F25&gt;=82,G25&gt;3),IF('償却資産明細書(入力)'!AA26="一括償却資産",ROUNDUP(I25/3,0),IF(AND(E25=F25,H25&gt;0),ROUNDDOWN(R25*AF25/12,0),ROUNDDOWN(R25*T25/12,0))),IF('償却資産明細書(入力)'!AA26="一括償却資産",ROUNDDOWN(J25/3,0),IF(AND(E25=F25,H25&gt;0),ROUNDDOWN(R25*AF25/12,0),ROUNDDOWN(R25*T25/12,0))))</f>
        <v>#DIV/0!</v>
      </c>
      <c r="W25" s="51">
        <f>IF('償却資産明細書(入力)'!D26="",0,IF(OR(AC25="最終年",AD25="最終年"),Q25*Y25/12,Z25))</f>
        <v>0</v>
      </c>
      <c r="X25" s="51">
        <f t="shared" si="5"/>
        <v>0</v>
      </c>
      <c r="Y25" s="51">
        <f t="shared" si="6"/>
        <v>0</v>
      </c>
      <c r="Z25" s="51">
        <f t="shared" si="7"/>
        <v>0</v>
      </c>
      <c r="AA25" s="51">
        <f>IF('償却資産明細書(入力)'!AA26="一括償却資産",Z25,IF(Z25&lt;W25,Z25,W25))</f>
        <v>0</v>
      </c>
      <c r="AB25" s="51" t="b">
        <f t="shared" si="8"/>
        <v>0</v>
      </c>
      <c r="AC25" s="51" t="str">
        <f t="shared" si="9"/>
        <v/>
      </c>
      <c r="AD25" s="51" t="str">
        <f t="shared" si="10"/>
        <v/>
      </c>
      <c r="AE25" s="51" t="str">
        <f t="shared" si="11"/>
        <v>－</v>
      </c>
      <c r="AF25" s="16" t="str">
        <f>IF(OR(F25=0,G25=0),"",IF(OR('償却資産明細書(入力)'!AA26="一括償却資産",AC25="償却終了",AD25="償却終了"),"－",AE25))</f>
        <v/>
      </c>
      <c r="AG25" s="16">
        <f>IF(OR('収支内訳書（裏）１'!I46="",'収支内訳書（裏）１'!K46="",'収支内訳書（裏）１'!M46="",'収支内訳書（裏）１'!O46=""),0,IF(F25&gt;0,ROUNDDOWN((I25-L25-U25)/Q25,0)+1+F25,0))</f>
        <v>0</v>
      </c>
      <c r="AH25" s="16" t="str">
        <f t="shared" si="12"/>
        <v>－</v>
      </c>
      <c r="AI25" s="16" t="str">
        <f t="shared" si="13"/>
        <v>－</v>
      </c>
      <c r="AJ25" s="16">
        <f t="shared" si="14"/>
        <v>0</v>
      </c>
      <c r="AK25" s="51">
        <f t="shared" si="15"/>
        <v>0</v>
      </c>
      <c r="AL25" s="607">
        <f t="shared" si="16"/>
        <v>0</v>
      </c>
      <c r="AM25" s="60">
        <f t="shared" si="17"/>
        <v>0</v>
      </c>
      <c r="AN25" s="614">
        <f t="shared" si="18"/>
        <v>0</v>
      </c>
      <c r="AO25" s="610"/>
      <c r="AP25" s="16">
        <f>IF(OR('償却資産明細書(入力)'!D26="",'償却資産明細書(入力)'!E26="",'償却資産明細書(入力)'!F26="",'償却資産明細書(入力)'!G26=""),0,IF(ISTEXT(AB25),AB25,I25-AN25))</f>
        <v>0</v>
      </c>
      <c r="AQ25" s="610"/>
      <c r="AS25" s="16" t="b">
        <f>IF(AND('償却資産明細書(入力)'!AA26="一括償却資産",E25&gt;F25+X25+1),"償却済、記載不要")</f>
        <v>0</v>
      </c>
      <c r="AT25" s="16" t="b">
        <f>IF(AND('償却資産明細書(入力)'!E26&gt;0,'償却資産明細書(入力)'!F26&lt;1),"取得月を入力！")</f>
        <v>0</v>
      </c>
      <c r="AU25" s="16" t="b">
        <f>IF(AND('償却資産明細書(入力)'!E26&gt;0,'償却資産明細書(入力)'!D26=""),"元号を入力")</f>
        <v>0</v>
      </c>
      <c r="AV25" s="16" t="b">
        <f>IF(AND('償却資産明細書(入力)'!G26&gt;0,OR('償却資産明細書(入力)'!E26&lt;1,'償却資産明細書(入力)'!F26&lt;1)),"取得年を入力！")</f>
        <v>0</v>
      </c>
      <c r="AW25" s="16">
        <f t="shared" si="19"/>
        <v>0</v>
      </c>
      <c r="AZ25" s="51" t="b">
        <f t="shared" si="20"/>
        <v>0</v>
      </c>
      <c r="BA25" s="16" t="b">
        <f>IF('償却資産明細書(入力)'!AA26="",IF(AND('償却資産明細書(入力)'!G26&gt;1,'償却資産明細書(入力)'!J26=0),"耐用年数を入力！"))</f>
        <v>0</v>
      </c>
      <c r="BB25" s="342">
        <f t="shared" si="21"/>
        <v>0</v>
      </c>
      <c r="BC25" s="611">
        <f t="shared" si="22"/>
        <v>0</v>
      </c>
      <c r="BE25" s="16" t="b">
        <f>IF(OR(AND('償却資産明細書(入力)'!U26="",'償却資産明細書(入力)'!G26&gt;1,'償却資産明細書(入力)'!Y26&gt;0),AND('償却資産明細書(入力)'!U26="",'償却資産明細書(入力)'!S26&gt;1)),"事業割合入力")</f>
        <v>0</v>
      </c>
      <c r="BF25" s="16" t="b">
        <f>IF('償却資産明細書(入力)'!U26&gt;1,"事業割合エラー")</f>
        <v>0</v>
      </c>
      <c r="BG25" s="342">
        <f>IF(BE25="事業割合入力",BE25,IF(BF25="事業割合エラー",BF25,ROUNDDOWN('償却資産明細書(入力)'!U26*BB25,0)))</f>
        <v>0</v>
      </c>
      <c r="BH25" s="611">
        <f>IF(BE25="事業割合入力",BE25,IF(BF25="事業割合エラー",BF25,ROUNDDOWN('償却資産明細書(入力)'!U26*BC25,0)))</f>
        <v>0</v>
      </c>
      <c r="BI25" s="342">
        <f>IF('償却資産明細書(入力)'!Y26&gt;0,ROUNDDOWN(AP24*'償却資産明細書(入力)'!U26,0),0)</f>
        <v>0</v>
      </c>
      <c r="BJ25" s="342">
        <f t="shared" si="23"/>
        <v>0</v>
      </c>
      <c r="BK25" s="342">
        <f>IF(H25&gt;0,'償却資産明細書(入力)'!Z26*'償却資産明細書(入力)'!U26,0)</f>
        <v>0</v>
      </c>
      <c r="BL25" s="342">
        <f t="shared" si="24"/>
        <v>0</v>
      </c>
    </row>
    <row r="26" spans="1:64" x14ac:dyDescent="0.15">
      <c r="A26">
        <v>25</v>
      </c>
      <c r="B26" s="306">
        <f>ROUNDDOWN(1/A26,3)</f>
        <v>0.04</v>
      </c>
      <c r="C26" s="304">
        <f t="shared" si="1"/>
        <v>0.04</v>
      </c>
      <c r="E26" s="51">
        <f>計算シート!$C$2+62</f>
        <v>67</v>
      </c>
      <c r="F26" s="51">
        <f>IF('償却資産明細書(入力)'!D27="平成",'償却資産明細書(入力)'!E27+63,'償却資産明細書(入力)'!E27)</f>
        <v>0</v>
      </c>
      <c r="G26" s="51">
        <f>'償却資産明細書(入力)'!F27</f>
        <v>0</v>
      </c>
      <c r="H26" s="51">
        <f>'償却資産明細書(入力)'!Y27</f>
        <v>0</v>
      </c>
      <c r="I26" s="51">
        <f>'償却資産明細書(入力)'!G27</f>
        <v>0</v>
      </c>
      <c r="J26" s="51">
        <f>IF(OR(AND('償却資産明細書(入力)'!D27="平成",'償却資産明細書(入力)'!E27&gt;=19,'償却資産明細書(入力)'!F27&gt;=4),AND('償却資産明細書(入力)'!D27="平成",'償却資産明細書(入力)'!E27&gt;=20)),I26,IF('償却資産明細書(入力)'!AA27="一括償却資産",I26,ROUNDDOWN(I26*0.9,0)))</f>
        <v>0</v>
      </c>
      <c r="K26" s="51">
        <f>IF('償却資産明細書(入力)'!AA27="一括償却資産",0,IF(I26&gt;0,1,0))</f>
        <v>0</v>
      </c>
      <c r="L26" s="342">
        <f>IF('償却資産明細書(入力)'!AA27="一括償却資産",0,ROUNDDOWN(I26*0.05,0))</f>
        <v>0</v>
      </c>
      <c r="M26" s="51">
        <f>'償却資産明細書(入力)'!J27</f>
        <v>0</v>
      </c>
      <c r="N26" s="607">
        <f>'償却資産明細書(入力)'!K27</f>
        <v>0</v>
      </c>
      <c r="O26" s="356">
        <f t="shared" si="2"/>
        <v>0</v>
      </c>
      <c r="P26" s="609" t="e">
        <f t="shared" si="3"/>
        <v>#DIV/0!</v>
      </c>
      <c r="Q26" s="51">
        <f>IF(AND(F26&gt;=82,G26&gt;3),IF('償却資産明細書(入力)'!AA27="一括償却資産",ROUNDDOWN(I26/3,0),ROUNDDOWN(I26*O26,0)),IF('償却資産明細書(入力)'!AA27="一括償却資産",ROUNDDOWN(J26/3,0),ROUNDDOWN(J26*O26,0)))</f>
        <v>0</v>
      </c>
      <c r="R26" s="607" t="e">
        <f>IF(AND(F26&gt;=82,G26&gt;3),IF('償却資産明細書(入力)'!AA27="一括償却資産",ROUNDDOWN(I26/3,0),ROUNDDOWN(I26*P26,0)),IF('償却資産明細書(入力)'!AA27="一括償却資産",ROUNDDOWN(J26/3,0),ROUNDDOWN(J26*P26,0)))</f>
        <v>#DIV/0!</v>
      </c>
      <c r="T26" s="51">
        <f t="shared" si="4"/>
        <v>13</v>
      </c>
      <c r="U26" s="51">
        <f>IF(AND(F26&gt;=82,G26&gt;3),IF('償却資産明細書(入力)'!AA27="一括償却資産",ROUNDUP(I26/3,0),IF(AND(E26=F26,H26&gt;0),ROUNDDOWN(Q26*AF26/12,0),ROUNDDOWN(Q26*T26/12,0))),IF('償却資産明細書(入力)'!AA27="一括償却資産",ROUNDDOWN(J26/3,0),IF(AND(E26=F26,H26&gt;0),ROUNDDOWN(Q26*AF26/12,0),ROUNDDOWN(Q26*T26/12,0))))</f>
        <v>0</v>
      </c>
      <c r="V26" s="607" t="e">
        <f>IF(AND(F26&gt;=82,G26&gt;3),IF('償却資産明細書(入力)'!AA27="一括償却資産",ROUNDUP(I26/3,0),IF(AND(E26=F26,H26&gt;0),ROUNDDOWN(R26*AF26/12,0),ROUNDDOWN(R26*T26/12,0))),IF('償却資産明細書(入力)'!AA27="一括償却資産",ROUNDDOWN(J26/3,0),IF(AND(E26=F26,H26&gt;0),ROUNDDOWN(R26*AF26/12,0),ROUNDDOWN(R26*T26/12,0))))</f>
        <v>#DIV/0!</v>
      </c>
      <c r="W26" s="51">
        <f>IF('償却資産明細書(入力)'!D27="",0,IF(OR(AC26="最終年",AD26="最終年"),Q26*Y26/12,Z26))</f>
        <v>0</v>
      </c>
      <c r="X26" s="51">
        <f t="shared" si="5"/>
        <v>0</v>
      </c>
      <c r="Y26" s="51">
        <f t="shared" si="6"/>
        <v>0</v>
      </c>
      <c r="Z26" s="51">
        <f t="shared" si="7"/>
        <v>0</v>
      </c>
      <c r="AA26" s="51">
        <f>IF('償却資産明細書(入力)'!AA27="一括償却資産",Z26,IF(Z26&lt;W26,Z26,W26))</f>
        <v>0</v>
      </c>
      <c r="AB26" s="51" t="b">
        <f t="shared" si="8"/>
        <v>0</v>
      </c>
      <c r="AC26" s="51" t="str">
        <f t="shared" si="9"/>
        <v/>
      </c>
      <c r="AD26" s="51" t="str">
        <f t="shared" si="10"/>
        <v/>
      </c>
      <c r="AE26" s="51" t="str">
        <f t="shared" si="11"/>
        <v>－</v>
      </c>
      <c r="AF26" s="16" t="str">
        <f>IF(OR(F26=0,G26=0),"",IF(OR('償却資産明細書(入力)'!AA27="一括償却資産",AC26="償却終了",AD26="償却終了"),"－",AE26))</f>
        <v/>
      </c>
      <c r="AG26" s="16">
        <f>IF(OR('収支内訳書（裏）１'!I47="",'収支内訳書（裏）１'!K47="",'収支内訳書（裏）１'!M47="",'収支内訳書（裏）１'!O47=""),0,IF(F26&gt;0,ROUNDDOWN((I26-L26-U26)/Q26,0)+1+F26,0))</f>
        <v>0</v>
      </c>
      <c r="AH26" s="16" t="str">
        <f t="shared" si="12"/>
        <v>－</v>
      </c>
      <c r="AI26" s="16" t="str">
        <f t="shared" si="13"/>
        <v>－</v>
      </c>
      <c r="AJ26" s="16">
        <f t="shared" si="14"/>
        <v>0</v>
      </c>
      <c r="AK26" s="51">
        <f t="shared" si="15"/>
        <v>0</v>
      </c>
      <c r="AL26" s="607">
        <f t="shared" si="16"/>
        <v>0</v>
      </c>
      <c r="AM26" s="60">
        <f t="shared" si="17"/>
        <v>0</v>
      </c>
      <c r="AN26" s="614">
        <f t="shared" si="18"/>
        <v>0</v>
      </c>
      <c r="AO26" s="610"/>
      <c r="AP26" s="16">
        <f>IF(OR('償却資産明細書(入力)'!D27="",'償却資産明細書(入力)'!E27="",'償却資産明細書(入力)'!F27="",'償却資産明細書(入力)'!G27=""),0,IF(ISTEXT(AB26),AB26,I26-AN26))</f>
        <v>0</v>
      </c>
      <c r="AQ26" s="610"/>
      <c r="AS26" s="16" t="b">
        <f>IF(AND('償却資産明細書(入力)'!AA27="一括償却資産",E26&gt;F26+X26+1),"償却済、記載不要")</f>
        <v>0</v>
      </c>
      <c r="AT26" s="16" t="b">
        <f>IF(AND('償却資産明細書(入力)'!E27&gt;0,'償却資産明細書(入力)'!F27&lt;1),"取得月を入力！")</f>
        <v>0</v>
      </c>
      <c r="AU26" s="16" t="b">
        <f>IF(AND('償却資産明細書(入力)'!E27&gt;0,'償却資産明細書(入力)'!D27=""),"元号を入力")</f>
        <v>0</v>
      </c>
      <c r="AV26" s="16" t="b">
        <f>IF(AND('償却資産明細書(入力)'!G27&gt;0,OR('償却資産明細書(入力)'!E27&lt;1,'償却資産明細書(入力)'!F27&lt;1)),"取得年を入力！")</f>
        <v>0</v>
      </c>
      <c r="AW26" s="16">
        <f t="shared" si="19"/>
        <v>0</v>
      </c>
      <c r="AZ26" s="51" t="b">
        <f t="shared" si="20"/>
        <v>0</v>
      </c>
      <c r="BA26" s="16" t="b">
        <f>IF('償却資産明細書(入力)'!AA27="",IF(AND('償却資産明細書(入力)'!G27&gt;1,'償却資産明細書(入力)'!J27=0),"耐用年数を入力！"))</f>
        <v>0</v>
      </c>
      <c r="BB26" s="342">
        <f t="shared" si="21"/>
        <v>0</v>
      </c>
      <c r="BC26" s="611">
        <f t="shared" si="22"/>
        <v>0</v>
      </c>
      <c r="BE26" s="16" t="b">
        <f>IF(OR(AND('償却資産明細書(入力)'!U27="",'償却資産明細書(入力)'!G27&gt;1,'償却資産明細書(入力)'!Y27&gt;0),AND('償却資産明細書(入力)'!U27="",'償却資産明細書(入力)'!S27&gt;1)),"事業割合入力")</f>
        <v>0</v>
      </c>
      <c r="BF26" s="16" t="b">
        <f>IF('償却資産明細書(入力)'!U27&gt;1,"事業割合エラー")</f>
        <v>0</v>
      </c>
      <c r="BG26" s="342">
        <f>IF(BE26="事業割合入力",BE26,IF(BF26="事業割合エラー",BF26,ROUNDDOWN('償却資産明細書(入力)'!U27*BB26,0)))</f>
        <v>0</v>
      </c>
      <c r="BH26" s="611">
        <f>IF(BE26="事業割合入力",BE26,IF(BF26="事業割合エラー",BF26,ROUNDDOWN('償却資産明細書(入力)'!U27*BC26,0)))</f>
        <v>0</v>
      </c>
      <c r="BI26" s="342">
        <f>IF('償却資産明細書(入力)'!Y27&gt;0,ROUNDDOWN(AP25*'償却資産明細書(入力)'!U27,0),0)</f>
        <v>0</v>
      </c>
      <c r="BJ26" s="342">
        <f t="shared" si="23"/>
        <v>0</v>
      </c>
      <c r="BK26" s="342">
        <f>IF(H26&gt;0,'償却資産明細書(入力)'!Z27*'償却資産明細書(入力)'!U27,0)</f>
        <v>0</v>
      </c>
      <c r="BL26" s="342">
        <f t="shared" si="24"/>
        <v>0</v>
      </c>
    </row>
    <row r="27" spans="1:64" x14ac:dyDescent="0.15">
      <c r="A27">
        <v>26</v>
      </c>
      <c r="B27" s="306">
        <v>3.9E-2</v>
      </c>
      <c r="C27" s="304">
        <f t="shared" si="1"/>
        <v>3.9E-2</v>
      </c>
      <c r="E27" s="51">
        <f>計算シート!$C$2+62</f>
        <v>67</v>
      </c>
      <c r="F27" s="51">
        <f>IF('償却資産明細書(入力)'!D28="平成",'償却資産明細書(入力)'!E28+63,'償却資産明細書(入力)'!E28)</f>
        <v>0</v>
      </c>
      <c r="G27" s="51">
        <f>'償却資産明細書(入力)'!F28</f>
        <v>0</v>
      </c>
      <c r="H27" s="51">
        <f>'償却資産明細書(入力)'!Y28</f>
        <v>0</v>
      </c>
      <c r="I27" s="51">
        <f>'償却資産明細書(入力)'!G28</f>
        <v>0</v>
      </c>
      <c r="J27" s="51">
        <f>IF(OR(AND('償却資産明細書(入力)'!D28="平成",'償却資産明細書(入力)'!E28&gt;=19,'償却資産明細書(入力)'!F28&gt;=4),AND('償却資産明細書(入力)'!D28="平成",'償却資産明細書(入力)'!E28&gt;=20)),I27,IF('償却資産明細書(入力)'!AA28="一括償却資産",I27,ROUNDDOWN(I27*0.9,0)))</f>
        <v>0</v>
      </c>
      <c r="K27" s="51">
        <f>IF('償却資産明細書(入力)'!AA28="一括償却資産",0,IF(I27&gt;0,1,0))</f>
        <v>0</v>
      </c>
      <c r="L27" s="342">
        <f>IF('償却資産明細書(入力)'!AA28="一括償却資産",0,ROUNDDOWN(I27*0.05,0))</f>
        <v>0</v>
      </c>
      <c r="M27" s="51">
        <f>'償却資産明細書(入力)'!J28</f>
        <v>0</v>
      </c>
      <c r="N27" s="607">
        <f>'償却資産明細書(入力)'!K28</f>
        <v>0</v>
      </c>
      <c r="O27" s="356">
        <f t="shared" si="2"/>
        <v>0</v>
      </c>
      <c r="P27" s="609" t="e">
        <f t="shared" si="3"/>
        <v>#DIV/0!</v>
      </c>
      <c r="Q27" s="51">
        <f>IF(AND(F27&gt;=82,G27&gt;3),IF('償却資産明細書(入力)'!AA28="一括償却資産",ROUNDDOWN(I27/3,0),ROUNDDOWN(I27*O27,0)),IF('償却資産明細書(入力)'!AA28="一括償却資産",ROUNDDOWN(J27/3,0),ROUNDDOWN(J27*O27,0)))</f>
        <v>0</v>
      </c>
      <c r="R27" s="607" t="e">
        <f>IF(AND(F27&gt;=82,G27&gt;3),IF('償却資産明細書(入力)'!AA28="一括償却資産",ROUNDDOWN(I27/3,0),ROUNDDOWN(I27*P27,0)),IF('償却資産明細書(入力)'!AA28="一括償却資産",ROUNDDOWN(J27/3,0),ROUNDDOWN(J27*P27,0)))</f>
        <v>#DIV/0!</v>
      </c>
      <c r="T27" s="51">
        <f t="shared" si="4"/>
        <v>13</v>
      </c>
      <c r="U27" s="51">
        <f>IF(AND(F27&gt;=82,G27&gt;3),IF('償却資産明細書(入力)'!AA28="一括償却資産",ROUNDUP(I27/3,0),IF(AND(E27=F27,H27&gt;0),ROUNDDOWN(Q27*AF27/12,0),ROUNDDOWN(Q27*T27/12,0))),IF('償却資産明細書(入力)'!AA28="一括償却資産",ROUNDDOWN(J27/3,0),IF(AND(E27=F27,H27&gt;0),ROUNDDOWN(Q27*AF27/12,0),ROUNDDOWN(Q27*T27/12,0))))</f>
        <v>0</v>
      </c>
      <c r="V27" s="607" t="e">
        <f>IF(AND(F27&gt;=82,G27&gt;3),IF('償却資産明細書(入力)'!AA28="一括償却資産",ROUNDUP(I27/3,0),IF(AND(E27=F27,H27&gt;0),ROUNDDOWN(R27*AF27/12,0),ROUNDDOWN(R27*T27/12,0))),IF('償却資産明細書(入力)'!AA28="一括償却資産",ROUNDDOWN(J27/3,0),IF(AND(E27=F27,H27&gt;0),ROUNDDOWN(R27*AF27/12,0),ROUNDDOWN(R27*T27/12,0))))</f>
        <v>#DIV/0!</v>
      </c>
      <c r="W27" s="51">
        <f>IF('償却資産明細書(入力)'!D28="",0,IF(OR(AC27="最終年",AD27="最終年"),Q27*Y27/12,Z27))</f>
        <v>0</v>
      </c>
      <c r="X27" s="51">
        <f t="shared" si="5"/>
        <v>0</v>
      </c>
      <c r="Y27" s="51">
        <f t="shared" si="6"/>
        <v>0</v>
      </c>
      <c r="Z27" s="51">
        <f t="shared" si="7"/>
        <v>0</v>
      </c>
      <c r="AA27" s="51">
        <f>IF('償却資産明細書(入力)'!AA28="一括償却資産",Z27,IF(Z27&lt;W27,Z27,W27))</f>
        <v>0</v>
      </c>
      <c r="AB27" s="51" t="b">
        <f t="shared" si="8"/>
        <v>0</v>
      </c>
      <c r="AC27" s="51" t="str">
        <f t="shared" si="9"/>
        <v/>
      </c>
      <c r="AD27" s="51" t="str">
        <f t="shared" si="10"/>
        <v/>
      </c>
      <c r="AE27" s="51" t="str">
        <f t="shared" si="11"/>
        <v>－</v>
      </c>
      <c r="AF27" s="16" t="str">
        <f>IF(OR(F27=0,G27=0),"",IF(OR('償却資産明細書(入力)'!AA28="一括償却資産",AC27="償却終了",AD27="償却終了"),"－",AE27))</f>
        <v/>
      </c>
      <c r="AG27" s="16">
        <f>IF(OR('収支内訳書（裏）１'!I48="",'収支内訳書（裏）１'!K48="",'収支内訳書（裏）１'!M48="",'収支内訳書（裏）１'!O48=""),0,IF(F27&gt;0,ROUNDDOWN((I27-L27-U27)/Q27,0)+1+F27,0))</f>
        <v>0</v>
      </c>
      <c r="AH27" s="16" t="str">
        <f t="shared" si="12"/>
        <v>－</v>
      </c>
      <c r="AI27" s="16" t="str">
        <f t="shared" si="13"/>
        <v>－</v>
      </c>
      <c r="AJ27" s="16">
        <f t="shared" si="14"/>
        <v>0</v>
      </c>
      <c r="AK27" s="51">
        <f t="shared" si="15"/>
        <v>0</v>
      </c>
      <c r="AL27" s="607">
        <f t="shared" si="16"/>
        <v>0</v>
      </c>
      <c r="AM27" s="60">
        <f t="shared" si="17"/>
        <v>0</v>
      </c>
      <c r="AN27" s="614">
        <f t="shared" si="18"/>
        <v>0</v>
      </c>
      <c r="AO27" s="610"/>
      <c r="AP27" s="16">
        <f>IF(OR('償却資産明細書(入力)'!D28="",'償却資産明細書(入力)'!E28="",'償却資産明細書(入力)'!F28="",'償却資産明細書(入力)'!G28=""),0,IF(ISTEXT(AB27),AB27,I27-AN27))</f>
        <v>0</v>
      </c>
      <c r="AQ27" s="610"/>
      <c r="AS27" s="16" t="b">
        <f>IF(AND('償却資産明細書(入力)'!AA28="一括償却資産",E27&gt;F27+X27+1),"償却済、記載不要")</f>
        <v>0</v>
      </c>
      <c r="AT27" s="16" t="b">
        <f>IF(AND('償却資産明細書(入力)'!E28&gt;0,'償却資産明細書(入力)'!F28&lt;1),"取得月を入力！")</f>
        <v>0</v>
      </c>
      <c r="AU27" s="16" t="b">
        <f>IF(AND('償却資産明細書(入力)'!E28&gt;0,'償却資産明細書(入力)'!D28=""),"元号を入力")</f>
        <v>0</v>
      </c>
      <c r="AV27" s="16" t="b">
        <f>IF(AND('償却資産明細書(入力)'!G28&gt;0,OR('償却資産明細書(入力)'!E28&lt;1,'償却資産明細書(入力)'!F28&lt;1)),"取得年を入力！")</f>
        <v>0</v>
      </c>
      <c r="AW27" s="16">
        <f t="shared" si="19"/>
        <v>0</v>
      </c>
      <c r="AZ27" s="51" t="b">
        <f t="shared" si="20"/>
        <v>0</v>
      </c>
      <c r="BA27" s="16" t="b">
        <f>IF('償却資産明細書(入力)'!AA28="",IF(AND('償却資産明細書(入力)'!G28&gt;1,'償却資産明細書(入力)'!J28=0),"耐用年数を入力！"))</f>
        <v>0</v>
      </c>
      <c r="BB27" s="342">
        <f t="shared" si="21"/>
        <v>0</v>
      </c>
      <c r="BC27" s="611">
        <f t="shared" si="22"/>
        <v>0</v>
      </c>
      <c r="BE27" s="16" t="b">
        <f>IF(OR(AND('償却資産明細書(入力)'!U28="",'償却資産明細書(入力)'!G28&gt;1,'償却資産明細書(入力)'!Y28&gt;0),AND('償却資産明細書(入力)'!U28="",'償却資産明細書(入力)'!S28&gt;1)),"事業割合入力")</f>
        <v>0</v>
      </c>
      <c r="BF27" s="16" t="b">
        <f>IF('償却資産明細書(入力)'!U28&gt;1,"事業割合エラー")</f>
        <v>0</v>
      </c>
      <c r="BG27" s="342">
        <f>IF(BE27="事業割合入力",BE27,IF(BF27="事業割合エラー",BF27,ROUNDDOWN('償却資産明細書(入力)'!U28*BB27,0)))</f>
        <v>0</v>
      </c>
      <c r="BH27" s="611">
        <f>IF(BE27="事業割合入力",BE27,IF(BF27="事業割合エラー",BF27,ROUNDDOWN('償却資産明細書(入力)'!U28*BC27,0)))</f>
        <v>0</v>
      </c>
      <c r="BI27" s="342">
        <f>IF('償却資産明細書(入力)'!Y28&gt;0,ROUNDDOWN(AP26*'償却資産明細書(入力)'!U28,0),0)</f>
        <v>0</v>
      </c>
      <c r="BJ27" s="342">
        <f t="shared" si="23"/>
        <v>0</v>
      </c>
      <c r="BK27" s="342">
        <f>IF(H27&gt;0,'償却資産明細書(入力)'!Z28*'償却資産明細書(入力)'!U28,0)</f>
        <v>0</v>
      </c>
      <c r="BL27" s="342">
        <f t="shared" si="24"/>
        <v>0</v>
      </c>
    </row>
    <row r="28" spans="1:64" x14ac:dyDescent="0.15">
      <c r="A28">
        <v>27</v>
      </c>
      <c r="B28" s="306">
        <f>ROUNDDOWN(1/A28,3)</f>
        <v>3.6999999999999998E-2</v>
      </c>
      <c r="C28" s="304">
        <f t="shared" si="1"/>
        <v>3.7999999999999999E-2</v>
      </c>
      <c r="AK28" s="51"/>
      <c r="AL28" s="51"/>
      <c r="AZ28" s="51"/>
    </row>
    <row r="29" spans="1:64" x14ac:dyDescent="0.15">
      <c r="A29">
        <v>28</v>
      </c>
      <c r="B29" s="306">
        <f>ROUND(1/A29,3)</f>
        <v>3.5999999999999997E-2</v>
      </c>
      <c r="C29" s="304">
        <f t="shared" si="1"/>
        <v>3.6000000000000004E-2</v>
      </c>
      <c r="AK29" s="51"/>
      <c r="AL29" s="51"/>
      <c r="AZ29" s="51"/>
    </row>
    <row r="30" spans="1:64" x14ac:dyDescent="0.15">
      <c r="A30">
        <v>29</v>
      </c>
      <c r="B30" s="306">
        <v>3.5000000000000003E-2</v>
      </c>
      <c r="C30" s="304">
        <f t="shared" si="1"/>
        <v>3.5000000000000003E-2</v>
      </c>
      <c r="AK30" s="51"/>
      <c r="AL30" s="51"/>
      <c r="AZ30" s="51"/>
    </row>
    <row r="31" spans="1:64" x14ac:dyDescent="0.15">
      <c r="A31">
        <v>30</v>
      </c>
      <c r="B31" s="306">
        <v>3.4000000000000002E-2</v>
      </c>
      <c r="C31" s="304">
        <f t="shared" si="1"/>
        <v>3.4000000000000002E-2</v>
      </c>
      <c r="AK31" s="51"/>
      <c r="AL31" s="51"/>
      <c r="AZ31" s="51"/>
    </row>
    <row r="32" spans="1:64" x14ac:dyDescent="0.15">
      <c r="A32">
        <v>31</v>
      </c>
      <c r="B32" s="306">
        <v>3.3000000000000002E-2</v>
      </c>
      <c r="C32" s="304">
        <f t="shared" si="1"/>
        <v>3.3000000000000002E-2</v>
      </c>
      <c r="AK32" s="51"/>
      <c r="AL32" s="51"/>
      <c r="AZ32" s="51"/>
    </row>
    <row r="33" spans="1:52" x14ac:dyDescent="0.15">
      <c r="A33">
        <v>32</v>
      </c>
      <c r="B33" s="306">
        <v>3.2000000000000001E-2</v>
      </c>
      <c r="C33" s="304">
        <f t="shared" si="1"/>
        <v>3.2000000000000001E-2</v>
      </c>
      <c r="G33" s="51">
        <v>100</v>
      </c>
      <c r="AF33" s="16">
        <f>IF(OR(AC5="初年",AD5="初年"),U5,IF(OR(AC5=E5-F5+1,AD5=E5-F5+1),U5+AK5+AM5,IF(OR(AC5="最終年",AD5="最終年"),U5+Q5*X5+BB5,IF(AND(F5&gt;=82,G5&gt;3),IF(OR(AC5="償却終了",AD5="償却終了"),U5+Q5*X5+Z5),IF(AC5="９５％償却済み",U5+Q5*X5+Z5,IF(AND(AC5="５年均等償却",AG5&lt;82),ROUNDUP(U5+Q5*X5+Z5+((L5-K5)/5*AI5),0),IF(AND(AC5="５年均等償却",AG5&gt;=82),ROUNDUP(U5+Q5*X5+Z5+((L5-K5)/5*AH5),0),I5*0.95+ROUNDUP((L5-K5)/5,0)*4+AJ5)))))))</f>
        <v>0</v>
      </c>
      <c r="AK33" s="51"/>
      <c r="AL33" s="51"/>
      <c r="AZ33" s="51"/>
    </row>
    <row r="34" spans="1:52" x14ac:dyDescent="0.15">
      <c r="A34">
        <v>33</v>
      </c>
      <c r="B34" s="306">
        <v>3.1E-2</v>
      </c>
      <c r="C34" s="304">
        <f t="shared" ref="C34:C51" si="25">ROUNDUP(1/A34,3)</f>
        <v>3.1E-2</v>
      </c>
      <c r="AK34" s="51"/>
      <c r="AL34" s="51"/>
      <c r="AZ34" s="51"/>
    </row>
    <row r="35" spans="1:52" x14ac:dyDescent="0.15">
      <c r="A35">
        <v>34</v>
      </c>
      <c r="B35" s="306">
        <v>0.03</v>
      </c>
      <c r="C35" s="304">
        <f t="shared" si="25"/>
        <v>3.0000000000000002E-2</v>
      </c>
      <c r="AK35" s="51"/>
      <c r="AL35" s="51"/>
      <c r="AZ35" s="51"/>
    </row>
    <row r="36" spans="1:52" x14ac:dyDescent="0.15">
      <c r="A36">
        <v>35</v>
      </c>
      <c r="B36" s="306">
        <f>ROUNDUP(1/A36,3)</f>
        <v>2.9000000000000001E-2</v>
      </c>
      <c r="C36" s="304">
        <f t="shared" si="25"/>
        <v>2.9000000000000001E-2</v>
      </c>
      <c r="AK36" s="51"/>
      <c r="AL36" s="51"/>
      <c r="AZ36" s="51"/>
    </row>
    <row r="37" spans="1:52" x14ac:dyDescent="0.15">
      <c r="A37">
        <v>36</v>
      </c>
      <c r="B37" s="306">
        <f>ROUNDUP(1/A37,3)</f>
        <v>2.8000000000000001E-2</v>
      </c>
      <c r="C37" s="304">
        <f t="shared" si="25"/>
        <v>2.8000000000000001E-2</v>
      </c>
      <c r="AK37" s="51"/>
      <c r="AL37" s="51"/>
      <c r="AZ37" s="51"/>
    </row>
    <row r="38" spans="1:52" x14ac:dyDescent="0.15">
      <c r="A38">
        <v>37</v>
      </c>
      <c r="B38" s="306">
        <f>ROUND(1/A38,3)</f>
        <v>2.7E-2</v>
      </c>
      <c r="C38" s="304">
        <f t="shared" si="25"/>
        <v>2.8000000000000001E-2</v>
      </c>
    </row>
    <row r="39" spans="1:52" x14ac:dyDescent="0.15">
      <c r="A39">
        <v>38</v>
      </c>
      <c r="B39" s="306">
        <f t="shared" ref="B39:B71" si="26">ROUNDUP(1/A39,3)</f>
        <v>2.7E-2</v>
      </c>
      <c r="C39" s="304">
        <f t="shared" si="25"/>
        <v>2.7E-2</v>
      </c>
    </row>
    <row r="40" spans="1:52" x14ac:dyDescent="0.15">
      <c r="A40">
        <v>39</v>
      </c>
      <c r="B40" s="306">
        <f t="shared" si="26"/>
        <v>2.6000000000000002E-2</v>
      </c>
      <c r="C40" s="304">
        <f t="shared" si="25"/>
        <v>2.6000000000000002E-2</v>
      </c>
    </row>
    <row r="41" spans="1:52" x14ac:dyDescent="0.15">
      <c r="A41">
        <v>40</v>
      </c>
      <c r="B41" s="306">
        <f t="shared" si="26"/>
        <v>2.5000000000000001E-2</v>
      </c>
      <c r="C41" s="304">
        <f t="shared" si="25"/>
        <v>2.5000000000000001E-2</v>
      </c>
    </row>
    <row r="42" spans="1:52" x14ac:dyDescent="0.15">
      <c r="A42">
        <v>41</v>
      </c>
      <c r="B42" s="306">
        <f t="shared" si="26"/>
        <v>2.5000000000000001E-2</v>
      </c>
      <c r="C42" s="304">
        <f t="shared" si="25"/>
        <v>2.5000000000000001E-2</v>
      </c>
    </row>
    <row r="43" spans="1:52" x14ac:dyDescent="0.15">
      <c r="A43">
        <v>42</v>
      </c>
      <c r="B43" s="306">
        <f t="shared" si="26"/>
        <v>2.4E-2</v>
      </c>
      <c r="C43" s="304">
        <f t="shared" si="25"/>
        <v>2.4E-2</v>
      </c>
    </row>
    <row r="44" spans="1:52" x14ac:dyDescent="0.15">
      <c r="A44">
        <v>43</v>
      </c>
      <c r="B44" s="306">
        <f t="shared" si="26"/>
        <v>2.4E-2</v>
      </c>
      <c r="C44" s="304">
        <f t="shared" si="25"/>
        <v>2.4E-2</v>
      </c>
    </row>
    <row r="45" spans="1:52" x14ac:dyDescent="0.15">
      <c r="A45">
        <v>44</v>
      </c>
      <c r="B45" s="306">
        <f t="shared" si="26"/>
        <v>2.3E-2</v>
      </c>
      <c r="C45" s="304">
        <f t="shared" si="25"/>
        <v>2.3E-2</v>
      </c>
    </row>
    <row r="46" spans="1:52" x14ac:dyDescent="0.15">
      <c r="A46">
        <v>45</v>
      </c>
      <c r="B46" s="306">
        <f t="shared" si="26"/>
        <v>2.3E-2</v>
      </c>
      <c r="C46" s="304">
        <f t="shared" si="25"/>
        <v>2.3E-2</v>
      </c>
    </row>
    <row r="47" spans="1:52" x14ac:dyDescent="0.15">
      <c r="A47">
        <v>46</v>
      </c>
      <c r="B47" s="306">
        <f t="shared" si="26"/>
        <v>2.2000000000000002E-2</v>
      </c>
      <c r="C47" s="304">
        <f t="shared" si="25"/>
        <v>2.2000000000000002E-2</v>
      </c>
    </row>
    <row r="48" spans="1:52" x14ac:dyDescent="0.15">
      <c r="A48">
        <v>47</v>
      </c>
      <c r="B48" s="306">
        <f t="shared" si="26"/>
        <v>2.2000000000000002E-2</v>
      </c>
      <c r="C48" s="304">
        <f t="shared" si="25"/>
        <v>2.2000000000000002E-2</v>
      </c>
    </row>
    <row r="49" spans="1:3" x14ac:dyDescent="0.15">
      <c r="A49">
        <v>48</v>
      </c>
      <c r="B49" s="306">
        <f t="shared" si="26"/>
        <v>2.1000000000000001E-2</v>
      </c>
      <c r="C49" s="304">
        <f t="shared" si="25"/>
        <v>2.1000000000000001E-2</v>
      </c>
    </row>
    <row r="50" spans="1:3" x14ac:dyDescent="0.15">
      <c r="A50">
        <v>49</v>
      </c>
      <c r="B50" s="306">
        <f t="shared" si="26"/>
        <v>2.1000000000000001E-2</v>
      </c>
      <c r="C50" s="304">
        <f t="shared" si="25"/>
        <v>2.1000000000000001E-2</v>
      </c>
    </row>
    <row r="51" spans="1:3" x14ac:dyDescent="0.15">
      <c r="A51">
        <v>50</v>
      </c>
      <c r="B51" s="306">
        <f t="shared" si="26"/>
        <v>0.02</v>
      </c>
      <c r="C51" s="304">
        <f t="shared" si="25"/>
        <v>0.02</v>
      </c>
    </row>
    <row r="52" spans="1:3" x14ac:dyDescent="0.15">
      <c r="A52">
        <v>51</v>
      </c>
      <c r="B52" s="306">
        <f t="shared" si="26"/>
        <v>0.02</v>
      </c>
    </row>
    <row r="53" spans="1:3" x14ac:dyDescent="0.15">
      <c r="A53">
        <v>52</v>
      </c>
      <c r="B53" s="306">
        <f t="shared" si="26"/>
        <v>0.02</v>
      </c>
    </row>
    <row r="54" spans="1:3" x14ac:dyDescent="0.15">
      <c r="A54">
        <v>53</v>
      </c>
      <c r="B54" s="306">
        <f t="shared" si="26"/>
        <v>1.9E-2</v>
      </c>
    </row>
    <row r="55" spans="1:3" x14ac:dyDescent="0.15">
      <c r="A55">
        <v>54</v>
      </c>
      <c r="B55" s="306">
        <f t="shared" si="26"/>
        <v>1.9E-2</v>
      </c>
    </row>
    <row r="56" spans="1:3" x14ac:dyDescent="0.15">
      <c r="A56">
        <v>55</v>
      </c>
      <c r="B56" s="306">
        <f t="shared" si="26"/>
        <v>1.9E-2</v>
      </c>
    </row>
    <row r="57" spans="1:3" x14ac:dyDescent="0.15">
      <c r="A57">
        <v>56</v>
      </c>
      <c r="B57" s="306">
        <f t="shared" si="26"/>
        <v>1.8000000000000002E-2</v>
      </c>
    </row>
    <row r="58" spans="1:3" x14ac:dyDescent="0.15">
      <c r="A58">
        <v>57</v>
      </c>
      <c r="B58" s="306">
        <f t="shared" si="26"/>
        <v>1.8000000000000002E-2</v>
      </c>
    </row>
    <row r="59" spans="1:3" x14ac:dyDescent="0.15">
      <c r="A59">
        <v>58</v>
      </c>
      <c r="B59" s="306">
        <f t="shared" si="26"/>
        <v>1.8000000000000002E-2</v>
      </c>
    </row>
    <row r="60" spans="1:3" x14ac:dyDescent="0.15">
      <c r="A60">
        <v>59</v>
      </c>
      <c r="B60" s="306">
        <f t="shared" si="26"/>
        <v>1.7000000000000001E-2</v>
      </c>
    </row>
    <row r="61" spans="1:3" x14ac:dyDescent="0.15">
      <c r="A61">
        <v>60</v>
      </c>
      <c r="B61" s="306">
        <f t="shared" si="26"/>
        <v>1.7000000000000001E-2</v>
      </c>
    </row>
    <row r="62" spans="1:3" x14ac:dyDescent="0.15">
      <c r="A62">
        <v>61</v>
      </c>
      <c r="B62" s="306">
        <f t="shared" si="26"/>
        <v>1.7000000000000001E-2</v>
      </c>
    </row>
    <row r="63" spans="1:3" x14ac:dyDescent="0.15">
      <c r="A63">
        <v>62</v>
      </c>
      <c r="B63" s="306">
        <f t="shared" si="26"/>
        <v>1.7000000000000001E-2</v>
      </c>
    </row>
    <row r="64" spans="1:3" x14ac:dyDescent="0.15">
      <c r="A64">
        <v>63</v>
      </c>
      <c r="B64" s="306">
        <f t="shared" si="26"/>
        <v>1.6E-2</v>
      </c>
    </row>
    <row r="65" spans="1:2" x14ac:dyDescent="0.15">
      <c r="A65">
        <v>64</v>
      </c>
      <c r="B65" s="306">
        <f t="shared" si="26"/>
        <v>1.6E-2</v>
      </c>
    </row>
    <row r="66" spans="1:2" x14ac:dyDescent="0.15">
      <c r="A66">
        <v>65</v>
      </c>
      <c r="B66" s="306">
        <f t="shared" si="26"/>
        <v>1.6E-2</v>
      </c>
    </row>
    <row r="67" spans="1:2" x14ac:dyDescent="0.15">
      <c r="A67">
        <v>66</v>
      </c>
      <c r="B67" s="306">
        <f t="shared" si="26"/>
        <v>1.6E-2</v>
      </c>
    </row>
    <row r="68" spans="1:2" x14ac:dyDescent="0.15">
      <c r="A68">
        <v>67</v>
      </c>
      <c r="B68" s="306">
        <f t="shared" si="26"/>
        <v>1.4999999999999999E-2</v>
      </c>
    </row>
    <row r="69" spans="1:2" x14ac:dyDescent="0.15">
      <c r="A69">
        <v>68</v>
      </c>
      <c r="B69" s="306">
        <f t="shared" si="26"/>
        <v>1.4999999999999999E-2</v>
      </c>
    </row>
    <row r="70" spans="1:2" x14ac:dyDescent="0.15">
      <c r="A70">
        <v>69</v>
      </c>
      <c r="B70" s="306">
        <f t="shared" si="26"/>
        <v>1.4999999999999999E-2</v>
      </c>
    </row>
    <row r="71" spans="1:2" x14ac:dyDescent="0.15">
      <c r="A71">
        <v>70</v>
      </c>
      <c r="B71" s="306">
        <f t="shared" si="26"/>
        <v>1.4999999999999999E-2</v>
      </c>
    </row>
    <row r="72" spans="1:2" x14ac:dyDescent="0.15">
      <c r="A72">
        <v>71</v>
      </c>
      <c r="B72" s="306">
        <f>ROUND(1/A72,3)</f>
        <v>1.4E-2</v>
      </c>
    </row>
    <row r="73" spans="1:2" x14ac:dyDescent="0.15">
      <c r="A73">
        <v>72</v>
      </c>
      <c r="B73" s="306">
        <f t="shared" ref="B73:B83" si="27">ROUNDUP(1/A73,3)</f>
        <v>1.3999999999999999E-2</v>
      </c>
    </row>
    <row r="74" spans="1:2" x14ac:dyDescent="0.15">
      <c r="A74">
        <v>73</v>
      </c>
      <c r="B74" s="306">
        <f t="shared" si="27"/>
        <v>1.3999999999999999E-2</v>
      </c>
    </row>
    <row r="75" spans="1:2" x14ac:dyDescent="0.15">
      <c r="A75">
        <v>74</v>
      </c>
      <c r="B75" s="306">
        <f t="shared" si="27"/>
        <v>1.3999999999999999E-2</v>
      </c>
    </row>
    <row r="76" spans="1:2" x14ac:dyDescent="0.15">
      <c r="A76">
        <v>75</v>
      </c>
      <c r="B76" s="306">
        <f t="shared" si="27"/>
        <v>1.3999999999999999E-2</v>
      </c>
    </row>
    <row r="77" spans="1:2" x14ac:dyDescent="0.15">
      <c r="A77">
        <v>76</v>
      </c>
      <c r="B77" s="306">
        <f t="shared" si="27"/>
        <v>1.3999999999999999E-2</v>
      </c>
    </row>
    <row r="78" spans="1:2" x14ac:dyDescent="0.15">
      <c r="A78">
        <v>77</v>
      </c>
      <c r="B78" s="306">
        <f t="shared" si="27"/>
        <v>1.3000000000000001E-2</v>
      </c>
    </row>
    <row r="79" spans="1:2" x14ac:dyDescent="0.15">
      <c r="A79">
        <v>78</v>
      </c>
      <c r="B79" s="306">
        <f t="shared" si="27"/>
        <v>1.3000000000000001E-2</v>
      </c>
    </row>
    <row r="80" spans="1:2" x14ac:dyDescent="0.15">
      <c r="A80">
        <v>79</v>
      </c>
      <c r="B80" s="306">
        <f t="shared" si="27"/>
        <v>1.3000000000000001E-2</v>
      </c>
    </row>
    <row r="81" spans="1:2" x14ac:dyDescent="0.15">
      <c r="A81">
        <v>80</v>
      </c>
      <c r="B81" s="306">
        <f t="shared" si="27"/>
        <v>1.3000000000000001E-2</v>
      </c>
    </row>
    <row r="82" spans="1:2" x14ac:dyDescent="0.15">
      <c r="A82">
        <v>81</v>
      </c>
      <c r="B82" s="306">
        <f t="shared" si="27"/>
        <v>1.3000000000000001E-2</v>
      </c>
    </row>
    <row r="83" spans="1:2" x14ac:dyDescent="0.15">
      <c r="A83">
        <v>82</v>
      </c>
      <c r="B83" s="306">
        <f t="shared" si="27"/>
        <v>1.3000000000000001E-2</v>
      </c>
    </row>
    <row r="84" spans="1:2" x14ac:dyDescent="0.15">
      <c r="A84">
        <v>83</v>
      </c>
      <c r="B84" s="306">
        <f>ROUND(1/A84,3)</f>
        <v>1.2E-2</v>
      </c>
    </row>
    <row r="85" spans="1:2" x14ac:dyDescent="0.15">
      <c r="A85">
        <v>84</v>
      </c>
      <c r="B85" s="306">
        <f t="shared" ref="B85:B101" si="28">ROUNDUP(1/A85,3)</f>
        <v>1.2E-2</v>
      </c>
    </row>
    <row r="86" spans="1:2" x14ac:dyDescent="0.15">
      <c r="A86">
        <v>85</v>
      </c>
      <c r="B86" s="306">
        <f t="shared" si="28"/>
        <v>1.2E-2</v>
      </c>
    </row>
    <row r="87" spans="1:2" x14ac:dyDescent="0.15">
      <c r="A87">
        <v>86</v>
      </c>
      <c r="B87" s="306">
        <f t="shared" si="28"/>
        <v>1.2E-2</v>
      </c>
    </row>
    <row r="88" spans="1:2" x14ac:dyDescent="0.15">
      <c r="A88">
        <v>87</v>
      </c>
      <c r="B88" s="306">
        <f t="shared" si="28"/>
        <v>1.2E-2</v>
      </c>
    </row>
    <row r="89" spans="1:2" x14ac:dyDescent="0.15">
      <c r="A89">
        <v>88</v>
      </c>
      <c r="B89" s="306">
        <f t="shared" si="28"/>
        <v>1.2E-2</v>
      </c>
    </row>
    <row r="90" spans="1:2" x14ac:dyDescent="0.15">
      <c r="A90">
        <v>89</v>
      </c>
      <c r="B90" s="306">
        <f t="shared" si="28"/>
        <v>1.2E-2</v>
      </c>
    </row>
    <row r="91" spans="1:2" x14ac:dyDescent="0.15">
      <c r="A91">
        <v>90</v>
      </c>
      <c r="B91" s="306">
        <f t="shared" si="28"/>
        <v>1.2E-2</v>
      </c>
    </row>
    <row r="92" spans="1:2" x14ac:dyDescent="0.15">
      <c r="A92">
        <v>91</v>
      </c>
      <c r="B92" s="306">
        <f t="shared" si="28"/>
        <v>1.0999999999999999E-2</v>
      </c>
    </row>
    <row r="93" spans="1:2" x14ac:dyDescent="0.15">
      <c r="A93">
        <v>92</v>
      </c>
      <c r="B93" s="306">
        <f t="shared" si="28"/>
        <v>1.0999999999999999E-2</v>
      </c>
    </row>
    <row r="94" spans="1:2" x14ac:dyDescent="0.15">
      <c r="A94">
        <v>93</v>
      </c>
      <c r="B94" s="306">
        <f t="shared" si="28"/>
        <v>1.0999999999999999E-2</v>
      </c>
    </row>
    <row r="95" spans="1:2" x14ac:dyDescent="0.15">
      <c r="A95">
        <v>94</v>
      </c>
      <c r="B95" s="306">
        <f t="shared" si="28"/>
        <v>1.0999999999999999E-2</v>
      </c>
    </row>
    <row r="96" spans="1:2" x14ac:dyDescent="0.15">
      <c r="A96">
        <v>95</v>
      </c>
      <c r="B96" s="306">
        <f t="shared" si="28"/>
        <v>1.0999999999999999E-2</v>
      </c>
    </row>
    <row r="97" spans="1:2" x14ac:dyDescent="0.15">
      <c r="A97">
        <v>96</v>
      </c>
      <c r="B97" s="306">
        <f t="shared" si="28"/>
        <v>1.0999999999999999E-2</v>
      </c>
    </row>
    <row r="98" spans="1:2" x14ac:dyDescent="0.15">
      <c r="A98">
        <v>97</v>
      </c>
      <c r="B98" s="306">
        <f t="shared" si="28"/>
        <v>1.0999999999999999E-2</v>
      </c>
    </row>
    <row r="99" spans="1:2" x14ac:dyDescent="0.15">
      <c r="A99">
        <v>98</v>
      </c>
      <c r="B99" s="306">
        <f t="shared" si="28"/>
        <v>1.0999999999999999E-2</v>
      </c>
    </row>
    <row r="100" spans="1:2" x14ac:dyDescent="0.15">
      <c r="A100">
        <v>99</v>
      </c>
      <c r="B100" s="306">
        <f t="shared" si="28"/>
        <v>1.0999999999999999E-2</v>
      </c>
    </row>
    <row r="101" spans="1:2" x14ac:dyDescent="0.15">
      <c r="A101">
        <v>100</v>
      </c>
      <c r="B101" s="306">
        <f t="shared" si="28"/>
        <v>0.01</v>
      </c>
    </row>
  </sheetData>
  <mergeCells count="2">
    <mergeCell ref="E3:Q3"/>
    <mergeCell ref="E1:G1"/>
  </mergeCells>
  <phoneticPr fontId="2"/>
  <pageMargins left="0.39370078740157483" right="0.39370078740157483" top="0.39370078740157483" bottom="0.39370078740157483" header="0.51181102362204722" footer="0.51181102362204722"/>
  <pageSetup paperSize="9" orientation="landscape" horizontalDpi="300" verticalDpi="300" r:id="rId1"/>
  <headerFooter alignWithMargins="0"/>
  <ignoredErrors>
    <ignoredError sqref="P6:P27 R6:R27 V6:V27" evalError="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indexed="23"/>
  </sheetPr>
  <dimension ref="A1:BM101"/>
  <sheetViews>
    <sheetView zoomScaleNormal="100" workbookViewId="0">
      <pane xSplit="8" ySplit="4" topLeftCell="I5" activePane="bottomRight" state="frozen"/>
      <selection activeCell="F13" sqref="F13"/>
      <selection pane="topRight" activeCell="F13" sqref="F13"/>
      <selection pane="bottomLeft" activeCell="F13" sqref="F13"/>
      <selection pane="bottomRight" activeCell="I19" sqref="I19"/>
    </sheetView>
  </sheetViews>
  <sheetFormatPr defaultRowHeight="13.5" x14ac:dyDescent="0.15"/>
  <cols>
    <col min="3" max="3" width="7.125" bestFit="1" customWidth="1"/>
    <col min="4" max="4" width="3.5" customWidth="1"/>
    <col min="5" max="5" width="7.125" style="51" bestFit="1" customWidth="1"/>
    <col min="6" max="11" width="9" style="51" customWidth="1"/>
    <col min="12" max="12" width="9" style="52" customWidth="1"/>
    <col min="13" max="28" width="9" style="51" customWidth="1"/>
    <col min="29" max="30" width="15.125" style="51" customWidth="1"/>
    <col min="31" max="31" width="9" style="51" customWidth="1"/>
    <col min="32" max="65" width="9" style="16" customWidth="1"/>
  </cols>
  <sheetData>
    <row r="1" spans="1:64" x14ac:dyDescent="0.15">
      <c r="A1" t="s">
        <v>149</v>
      </c>
      <c r="B1" s="305" t="s">
        <v>150</v>
      </c>
      <c r="C1" s="303" t="s">
        <v>151</v>
      </c>
      <c r="E1" s="2446" t="s">
        <v>268</v>
      </c>
      <c r="F1" s="2446"/>
      <c r="G1" s="2446"/>
    </row>
    <row r="2" spans="1:64" x14ac:dyDescent="0.15">
      <c r="A2">
        <v>1</v>
      </c>
      <c r="B2" s="306">
        <f t="shared" ref="B2:B21" si="0">ROUNDDOWN(1/A2,3)</f>
        <v>1</v>
      </c>
      <c r="C2" s="304">
        <f t="shared" ref="C2:C33" si="1">ROUNDUP(1/A2,3)</f>
        <v>1</v>
      </c>
      <c r="AK2" s="51">
        <f>IF(OR(AC2="初年",AD2="初年"),U2,IF(OR(AC2=E2-F2+1,AD2=E2-F2+1),ROUNDDOWN(Q2*AE2/12,0),IF(OR(AC2="最終年",AD2="最終年"),AA2,IF(AND(F2&gt;=82,G2&gt;3),IF(OR(AC2="償却終了",AD2="償却終了"),0),IF(AC2="５年均等償却",ROUNDUP((L2-K2)/5,0),IF(AC2="均等償却最終年",L2-ROUNDUP((L2-K2)/5,0)*4-K2,IF(OR(AC2="９５％償却済み",AC2="償却終了",AD2="償却終了"),0,0)))))))</f>
        <v>0</v>
      </c>
    </row>
    <row r="3" spans="1:64" x14ac:dyDescent="0.15">
      <c r="A3">
        <v>2</v>
      </c>
      <c r="B3" s="306">
        <f t="shared" si="0"/>
        <v>0.5</v>
      </c>
      <c r="C3" s="304">
        <f t="shared" si="1"/>
        <v>0.5</v>
      </c>
      <c r="E3" s="2445" t="s">
        <v>928</v>
      </c>
      <c r="F3" s="2445"/>
      <c r="G3" s="2445"/>
      <c r="H3" s="2445"/>
      <c r="I3" s="2445"/>
      <c r="J3" s="2445"/>
      <c r="K3" s="2445"/>
      <c r="L3" s="2445"/>
      <c r="M3" s="2445"/>
      <c r="N3" s="2445"/>
      <c r="O3" s="2445"/>
      <c r="P3" s="2445"/>
      <c r="Q3" s="2445"/>
      <c r="R3" s="606"/>
      <c r="T3" s="53"/>
      <c r="U3" s="53"/>
      <c r="V3" s="53"/>
      <c r="W3" s="53"/>
      <c r="X3" s="53"/>
      <c r="Y3" s="53"/>
      <c r="Z3" s="53"/>
      <c r="AA3" s="53"/>
      <c r="AC3" s="54"/>
      <c r="AD3" s="54"/>
      <c r="AE3" s="54"/>
      <c r="AF3" s="319"/>
      <c r="AG3" s="319"/>
      <c r="AH3" s="319"/>
      <c r="AI3" s="319"/>
      <c r="AJ3" s="319"/>
      <c r="AK3" s="54"/>
      <c r="AL3" s="54"/>
      <c r="AM3" s="54"/>
      <c r="AN3" s="54"/>
      <c r="AO3" s="54"/>
      <c r="AP3" s="54"/>
      <c r="AQ3" s="54"/>
      <c r="AR3" s="51"/>
      <c r="AS3" s="55" t="s">
        <v>929</v>
      </c>
      <c r="AT3" s="56"/>
      <c r="AU3" s="56"/>
      <c r="AV3" s="56"/>
      <c r="AW3" s="56"/>
      <c r="AX3" s="56"/>
      <c r="AY3" s="56"/>
      <c r="AZ3" s="56"/>
      <c r="BA3" s="56"/>
      <c r="BB3" s="56"/>
      <c r="BC3" s="56"/>
      <c r="BD3" s="56"/>
      <c r="BE3" s="56"/>
      <c r="BF3" s="56"/>
      <c r="BG3" s="56"/>
      <c r="BH3" s="56"/>
      <c r="BI3" s="56"/>
      <c r="BJ3" s="56"/>
      <c r="BK3" s="56"/>
      <c r="BL3" s="56"/>
    </row>
    <row r="4" spans="1:64" ht="13.5" customHeight="1" x14ac:dyDescent="0.15">
      <c r="A4">
        <v>3</v>
      </c>
      <c r="B4" s="306">
        <f t="shared" si="0"/>
        <v>0.33300000000000002</v>
      </c>
      <c r="C4" s="304">
        <f t="shared" si="1"/>
        <v>0.33400000000000002</v>
      </c>
      <c r="E4" s="51" t="s">
        <v>904</v>
      </c>
      <c r="F4" s="51" t="s">
        <v>905</v>
      </c>
      <c r="G4" s="51" t="s">
        <v>920</v>
      </c>
      <c r="H4" s="51" t="s">
        <v>192</v>
      </c>
      <c r="I4" s="51" t="s">
        <v>930</v>
      </c>
      <c r="J4" s="51" t="s">
        <v>931</v>
      </c>
      <c r="K4" s="51" t="s">
        <v>932</v>
      </c>
      <c r="L4" s="51" t="s">
        <v>193</v>
      </c>
      <c r="M4" s="51" t="s">
        <v>258</v>
      </c>
      <c r="N4" s="607" t="s">
        <v>520</v>
      </c>
      <c r="O4" s="52" t="s">
        <v>934</v>
      </c>
      <c r="P4" s="608" t="s">
        <v>521</v>
      </c>
      <c r="Q4" s="51" t="s">
        <v>907</v>
      </c>
      <c r="R4" s="607" t="s">
        <v>522</v>
      </c>
      <c r="T4" s="51" t="s">
        <v>935</v>
      </c>
      <c r="U4" s="51" t="s">
        <v>908</v>
      </c>
      <c r="V4" s="607" t="s">
        <v>526</v>
      </c>
      <c r="W4" s="51" t="s">
        <v>194</v>
      </c>
      <c r="X4" s="51" t="s">
        <v>936</v>
      </c>
      <c r="Y4" s="51" t="s">
        <v>937</v>
      </c>
      <c r="Z4" s="51" t="s">
        <v>938</v>
      </c>
      <c r="AA4" s="51" t="s">
        <v>195</v>
      </c>
      <c r="AC4" s="51" t="s">
        <v>196</v>
      </c>
      <c r="AD4" s="318" t="s">
        <v>197</v>
      </c>
      <c r="AE4" s="51" t="s">
        <v>906</v>
      </c>
      <c r="AF4" s="320" t="s">
        <v>947</v>
      </c>
      <c r="AG4" s="320" t="s">
        <v>198</v>
      </c>
      <c r="AH4" s="320" t="s">
        <v>199</v>
      </c>
      <c r="AI4" s="320" t="s">
        <v>200</v>
      </c>
      <c r="AJ4" s="320" t="s">
        <v>201</v>
      </c>
      <c r="AK4" s="51" t="s">
        <v>939</v>
      </c>
      <c r="AL4" s="607" t="s">
        <v>525</v>
      </c>
      <c r="AM4" s="613" t="s">
        <v>202</v>
      </c>
      <c r="AN4" s="370" t="s">
        <v>940</v>
      </c>
      <c r="AO4" s="607" t="s">
        <v>529</v>
      </c>
      <c r="AP4" s="51" t="s">
        <v>941</v>
      </c>
      <c r="AQ4" s="607" t="s">
        <v>528</v>
      </c>
      <c r="AR4" s="51"/>
      <c r="AS4" s="57" t="s">
        <v>259</v>
      </c>
      <c r="AT4" s="58" t="s">
        <v>260</v>
      </c>
      <c r="AU4" s="58" t="s">
        <v>261</v>
      </c>
      <c r="AV4" s="57" t="s">
        <v>262</v>
      </c>
      <c r="AW4" s="16" t="s">
        <v>263</v>
      </c>
      <c r="AZ4" s="59" t="s">
        <v>948</v>
      </c>
      <c r="BA4" s="59" t="s">
        <v>949</v>
      </c>
      <c r="BB4" s="16" t="s">
        <v>950</v>
      </c>
      <c r="BC4" s="610" t="s">
        <v>524</v>
      </c>
      <c r="BE4" s="60" t="s">
        <v>264</v>
      </c>
      <c r="BF4" s="60" t="s">
        <v>265</v>
      </c>
      <c r="BG4" s="320" t="s">
        <v>266</v>
      </c>
      <c r="BH4" s="612" t="s">
        <v>527</v>
      </c>
      <c r="BI4" s="320" t="s">
        <v>204</v>
      </c>
      <c r="BJ4" s="320" t="s">
        <v>205</v>
      </c>
      <c r="BK4" s="320" t="s">
        <v>206</v>
      </c>
      <c r="BL4" s="320" t="s">
        <v>207</v>
      </c>
    </row>
    <row r="5" spans="1:64" x14ac:dyDescent="0.15">
      <c r="A5">
        <v>4</v>
      </c>
      <c r="B5" s="306">
        <f t="shared" si="0"/>
        <v>0.25</v>
      </c>
      <c r="C5" s="304">
        <f t="shared" si="1"/>
        <v>0.25</v>
      </c>
      <c r="E5" s="51">
        <f>計算シート!$C$2+63</f>
        <v>68</v>
      </c>
      <c r="F5" s="51">
        <f>IF('償却資産明細書(入力)'!D6="平成",'償却資産明細書(入力)'!E6+63,'償却資産明細書(入力)'!E6)</f>
        <v>0</v>
      </c>
      <c r="G5" s="51">
        <f>'償却資産明細書(入力)'!F6</f>
        <v>0</v>
      </c>
      <c r="H5" s="51">
        <f>'償却資産明細書(入力)'!Y6</f>
        <v>0</v>
      </c>
      <c r="I5" s="51">
        <f>'償却資産明細書(入力)'!G6</f>
        <v>0</v>
      </c>
      <c r="J5" s="51">
        <f>IF(OR(AND('償却資産明細書(入力)'!D6="平成",'償却資産明細書(入力)'!E6&gt;=19,'償却資産明細書(入力)'!F6&gt;=4),AND('償却資産明細書(入力)'!D6="平成",'償却資産明細書(入力)'!E6&gt;=20)),I5,IF('償却資産明細書(入力)'!AA6="一括償却資産",I5,ROUNDDOWN(I5*0.9,0)))</f>
        <v>0</v>
      </c>
      <c r="K5" s="51">
        <f>IF('償却資産明細書(入力)'!AA6="一括償却資産",0,IF(I5&gt;0,1,0))</f>
        <v>0</v>
      </c>
      <c r="L5" s="342">
        <f>IF('償却資産明細書(入力)'!AA6="一括償却資産",0,ROUNDDOWN(I5*0.05,0))</f>
        <v>0</v>
      </c>
      <c r="M5" s="51">
        <f>'償却資産明細書(入力)'!J6</f>
        <v>0</v>
      </c>
      <c r="N5" s="607">
        <f>'償却資産明細書(入力)'!K6</f>
        <v>0</v>
      </c>
      <c r="O5" s="356">
        <f t="shared" ref="O5:O27" si="2">IF(OR(AND(M5&gt;0,F5&gt;=82,G5&gt;=4),AND(M5&gt;0,F5&gt;=83)),VLOOKUP(M5,$A$2:$C$101,3,1),IF(M5&gt;0,VLOOKUP(M5,$A$2:$C$101,2,1),0))</f>
        <v>0</v>
      </c>
      <c r="P5" s="609" t="e">
        <f t="shared" ref="P5:P27" si="3">IF(AND(M5&gt;0,F5&gt;=82,G5&gt;=4),ROUNDUP(1/N5,3),ROUNDDOWN(1/N5,3))</f>
        <v>#DIV/0!</v>
      </c>
      <c r="Q5" s="51">
        <f>IF(AND(F5&gt;=82,G5&gt;3),IF('償却資産明細書(入力)'!AA6="一括償却資産",ROUNDDOWN(I5/3,0),ROUNDDOWN(I5*O5,0)),IF('償却資産明細書(入力)'!AA6="一括償却資産",ROUNDDOWN(J5/3,0),ROUNDDOWN(J5*O5,0)))</f>
        <v>0</v>
      </c>
      <c r="R5" s="607" t="e">
        <f>IF(AND(F5&gt;=82,G5&gt;3),IF('償却資産明細書(入力)'!AA6="一括償却資産",ROUNDDOWN(I5/3,0),ROUNDDOWN(I5*P5,0)),IF('償却資産明細書(入力)'!AA6="一括償却資産",ROUNDDOWN(J5/3,0),ROUNDDOWN(J5*P5,0)))</f>
        <v>#DIV/0!</v>
      </c>
      <c r="T5" s="51">
        <f t="shared" ref="T5:T27" si="4">13-G5</f>
        <v>13</v>
      </c>
      <c r="U5" s="51">
        <f>IF(AND(F5&gt;=82,G5&gt;3),IF('償却資産明細書(入力)'!AA6="一括償却資産",ROUNDUP(I5/3,0),IF(AND(E5=F5,H5&gt;0),ROUNDDOWN(Q5*AF5/12,0),ROUNDDOWN(Q5*T5/12,0))),IF('償却資産明細書(入力)'!AA6="一括償却資産",ROUNDDOWN(J5/3,0),IF(AND(E5=F5,H5&gt;0),ROUNDDOWN(Q5*AF5/12,0),ROUNDDOWN(Q5*T5/12,0))))</f>
        <v>0</v>
      </c>
      <c r="V5" s="607" t="e">
        <f>IF(AND(F5&gt;=82,G5&gt;3),IF('償却資産明細書(入力)'!AA6="一括償却資産",ROUNDUP(I5/3,0),IF(AND(E5=F5,H5&gt;0),ROUNDDOWN(R5*AF5/12,0),ROUNDDOWN(R5*T5/12,0))),IF('償却資産明細書(入力)'!AA6="一括償却資産",ROUNDDOWN(J5/3,0),IF(AND(E5=F5,H5&gt;0),ROUNDDOWN(R5*AF5/12,0),ROUNDDOWN(R5*T5/12,0))))</f>
        <v>#DIV/0!</v>
      </c>
      <c r="W5" s="51">
        <f>IF('償却資産明細書(入力)'!D6="",0,IF(OR(AC5="最終年",AD5="最終年"),Q5*Y5/12,Z5))</f>
        <v>0</v>
      </c>
      <c r="X5" s="51">
        <f t="shared" ref="X5:X27" si="5">IF(Q5=0,0,IF(K5=0,ROUNDDOWN((I5-U5)/Q5,0)-1,IF(AND(F5&gt;=82,G5&gt;3),ROUNDDOWN((I5-K5-U5)/Q5,0),ROUNDDOWN((I5-L5-U5)/Q5,0))))</f>
        <v>0</v>
      </c>
      <c r="Y5" s="51">
        <f t="shared" ref="Y5:Y27" si="6">IF(Q5=0,0,IF(L5=0,0,IF(AND(E5=F5,H5&gt;0),H5-G5+1,IF(H5&gt;0,H5,12))))</f>
        <v>0</v>
      </c>
      <c r="Z5" s="51">
        <f t="shared" ref="Z5:Z27" si="7">IF(AND(F5&gt;=82,G5&gt;3),I5-U5-X5*Q5-K5,I5-U5-X5*Q5-L5)</f>
        <v>0</v>
      </c>
      <c r="AA5" s="51">
        <f>IF('償却資産明細書(入力)'!AA6="一括償却資産",Z5,IF(Z5&lt;W5,Z5,W5))</f>
        <v>0</v>
      </c>
      <c r="AB5" s="51" t="b">
        <f t="shared" ref="AB5:AB27" si="8">IF(H5&gt;0,IF(AND(E5=F5,G5&gt;H5),"取得前に廃棄？"))</f>
        <v>0</v>
      </c>
      <c r="AC5" s="51" t="str">
        <f t="shared" ref="AC5:AC27" si="9">IF(OR(AND(F5&gt;=82,G5&gt;3),F5&lt;=0),"",IF(E5=F5,"初年",IF(AND(E5&gt;F5,E5&lt;=F5+X5),E5-F5+1,IF(E5=F5+X5+1,"最終年",IF(AG5&gt;82,IF(AND(AG5&lt;E5,AG5+5&gt;E5),IF(E5&gt;82,"５年均等償却","９５％償却済み"),IF(E5=F5+X5+1+5,"均等償却最終年",IF(E5&gt;F5+X5+1+5,"償却終了","償却除外"))),IF(AND(82&lt;E5,87&gt;E5),IF(E5&gt;82,"５年均等償却",IF(AG5&lt;E5&lt;=82,"９５％償却済み")),IF(E5=87,"均等償却最終年",IF(E5&gt;87,"償却終了","９５％償却済み"))))))))</f>
        <v/>
      </c>
      <c r="AD5" s="51" t="str">
        <f t="shared" ref="AD5:AD27" si="10">IF(AND(F5&gt;=82,G5&gt;3),IF(E5=F5,"初年",IF(AND(E5&gt;F5,E5&lt;=F5+X5),E5-F5+1,IF(E5=F5+X5+1,"最終年",IF(E5&gt;F5+X5+1,"償却終了","償却除外")))),"")</f>
        <v/>
      </c>
      <c r="AE5" s="51" t="str">
        <f t="shared" ref="AE5:AE27" si="11">IF(OR(AC5="初年",AD5="初年"),T5,IF(OR(AC5=E5-F5+1,AD5=E5-F5+1),IF(H5&gt;0,H5,12),IF(OR(AC5="最終年",AD5="最終年"),Y5,IF(AND(F5&gt;=82,G5&gt;3),IF(OR(AC5="償却終了",AD5="償却終了"),0),IF(AC5="５年均等償却",12,IF(AC5="均等償却最終年",12,IF(OR(AC5="償却終了",AD5="償却終了"),0,"－")))))))</f>
        <v>－</v>
      </c>
      <c r="AF5" s="16" t="str">
        <f>IF(OR(F5=0,G5=0),"",IF(OR('償却資産明細書(入力)'!AA6="一括償却資産",AC5="償却終了",AD5="償却終了"),"－",AE5))</f>
        <v/>
      </c>
      <c r="AG5" s="16">
        <f>IF(OR('収支内訳書（裏）１'!I26="",'収支内訳書（裏）１'!K26="",'収支内訳書（裏）１'!M26="",'収支内訳書（裏）１'!O26=""),0,IF(F5&gt;0,ROUNDDOWN((I5-L5-U5)/Q5,0)+1+F5,0))</f>
        <v>0</v>
      </c>
      <c r="AH5" s="16" t="str">
        <f t="shared" ref="AH5:AH27" si="12">IF(AC5="償却終了","－",IF(OR(AC5="５年均等償却",AC5="均等償却最終年"),IF(F5&gt;0,E5-AG5,"－"),"－"))</f>
        <v>－</v>
      </c>
      <c r="AI5" s="16" t="str">
        <f t="shared" ref="AI5:AI27" si="13">IF(F5=0,"－",IF(F5+X5+1&lt;83,IF(E5&gt;=83,IF(E5-82&lt;6,E5-82,"－"),"－"),"－"))</f>
        <v>－</v>
      </c>
      <c r="AJ5" s="16">
        <f t="shared" ref="AJ5:AJ27" si="14">IF(AND(F5&gt;=82,G5&gt;3),"－",L5-ROUNDUP((L5-K5)/5,0)*4-K5)</f>
        <v>0</v>
      </c>
      <c r="AK5" s="51">
        <f t="shared" ref="AK5:AK27" si="15">IF(OR(AC5="初年",AD5="初年"),U5,IF(OR(AC5=E5-F5+1,AD5=E5-F5+1),ROUNDDOWN(Q5*AE5/12,0),IF(OR(AC5="最終年",AD5="最終年"),AA5,IF(AND(F5&gt;=82,G5&gt;3),IF(OR(AC5="償却終了",AD5="償却終了"),0),IF(AC5="５年均等償却",ROUNDUP((L5-K5)/5,0),IF(AC5="均等償却最終年",L5-ROUNDUP((L5-K5)/5,0)*4-K5,IF(OR(AC5="９５％償却済み",AC5="償却終了",AD5="償却終了"),0,0)))))))</f>
        <v>0</v>
      </c>
      <c r="AL5" s="607">
        <f t="shared" ref="AL5:AL27" si="16">IF(OR(AC5="初年",AD5="初年"),V5,IF(OR(AC5=E5-F5+1,AD5=E5-F5+1),ROUNDDOWN(R5*AE5/12,0),IF(OR(AC5="最終年",AD5="最終年"),AA5,IF(AND(F5&gt;=82,G5&gt;3),IF(OR(AC5="償却終了",AD5="償却終了"),0),IF(AC5="５年均等償却",ROUNDUP((L5-K5)/5,0),IF(AC5="均等償却最終年",L5-ROUNDUP((L5-K5)/5,0)*4-K5,IF(OR(AC5="９５％償却済み",AC5="償却終了",AD5="償却終了"),0,0)))))))</f>
        <v>0</v>
      </c>
      <c r="AM5" s="60">
        <f t="shared" ref="AM5:AM27" si="17">IF(OR(AC5="初年",AD5="初年"),0,IF(AND(F5&gt;=82,G5&gt;3),IF(AD5="償却終了","－",Q5*((E5-F5+1)-2)),IF(AC5="９５％償却済み",I5*0.95-U5,IF(AND(AC5="５年均等償却",AG5&lt;82),I5*0.95+(AK5*AI5)-U5,IF(AND(AC5="５年均等償却",AG5&gt;=82),I5*0.95+(AK5*AH5)-U5,IF(AC5="均等償却最終年",I5*0.95+(ROUNDUP((I5*0.05-K5)/5,0)*4-U5),IF(AC5="償却終了","－",Q5*((E5-F5+1)-2))))))))</f>
        <v>0</v>
      </c>
      <c r="AN5" s="614">
        <f t="shared" ref="AN5:AN27" si="18">IF(OR(AC5="初年",AD5="初年"),U5,IF(OR(AC5=E5-F5+1,AD5=E5-F5+1),U5+AK5+AM5,IF(OR(AC5="最終年",AD5="最終年"),U5+Q5*X5+BB5,IF(AND(F5&gt;=82,G5&gt;3),IF(OR(AC5="償却終了",AD5="償却終了"),U5+Q5*X5+Z5),IF(AC5="９５％償却済み",U5+Q5*X5+Z5,IF(AND(AC5="５年均等償却",AG5&lt;82),ROUNDUP(U5+Q5*X5+Z5+((L5-K5)/5*AI5),0),IF(AND(AC5="５年均等償却",AG5&gt;=82),ROUNDUP(U5+Q5*X5+Z5+((L5-K5)/5*AH5),0),I5*0.95+ROUNDUP((L5-K5)/5,0)*4+AJ5)))))))</f>
        <v>0</v>
      </c>
      <c r="AO5" s="610">
        <f>IF(OR(AC5="初年",AD5="初年"),V5,IF(OR(AC5=E5-F5+1,AD5=E5-F5+1),V5+AL5+AM5,IF(OR(AC5="最終年",AD5="最終年"),V5+R5*X5+BC5,IF(AND(F5&gt;=82,G5&gt;3),IF(OR(AC5="償却終了",AD5="償却終了"),V5+R5*X5+Z5),IF(AC5="９５％償却済み",V5+R5*X5+Z5,IF(AND(AC5="５年均等償却",AG5&lt;82),ROUNDUP(V5+R5*X5+Z5+((L5-K5)/5*AI5),0),IF(AND(AC5="５年均等償却",AG5&gt;=82),ROUNDUP(V5+R5*X5+Z5+((L5-K5)/5*AH5),0),I5*0.95+ROUNDUP((L5-K5)/5,0)*4+AJ5)))))))</f>
        <v>0</v>
      </c>
      <c r="AP5" s="16">
        <f>IF(OR('償却資産明細書(入力)'!D6="",'償却資産明細書(入力)'!E6="",'償却資産明細書(入力)'!F6="",'償却資産明細書(入力)'!G6=""),0,IF(ISTEXT(AB5),AB5,I5-AN5))</f>
        <v>0</v>
      </c>
      <c r="AQ5" s="610">
        <f>IF(OR('償却資産明細書(入力)'!D6="",'償却資産明細書(入力)'!E6="",'償却資産明細書(入力)'!F6="",'償却資産明細書(入力)'!G6=""),0,IF(ISTEXT(AB5),AB5,I5-AO5))</f>
        <v>0</v>
      </c>
      <c r="AS5" s="16" t="b">
        <f>IF(AND('償却資産明細書(入力)'!AA6="一括償却資産",E5&gt;F5+X5+1),"償却済、記載不要")</f>
        <v>0</v>
      </c>
      <c r="AT5" s="16" t="b">
        <f>IF(AND('償却資産明細書(入力)'!E6&gt;0,'償却資産明細書(入力)'!F6&lt;1),"取得月を入力！")</f>
        <v>0</v>
      </c>
      <c r="AU5" s="16" t="b">
        <f>IF(AND('償却資産明細書(入力)'!E6&gt;0,'償却資産明細書(入力)'!D6=""),"元号を入力")</f>
        <v>0</v>
      </c>
      <c r="AV5" s="16" t="b">
        <f>IF(AND('償却資産明細書(入力)'!G6&gt;0,OR('償却資産明細書(入力)'!E6&lt;1,'償却資産明細書(入力)'!F6&lt;1)),"取得年を入力！")</f>
        <v>0</v>
      </c>
      <c r="AW5" s="16">
        <f t="shared" ref="AW5:AW27" si="19">IF(AS5="償却済、記載不要",AS5,IF(AT5="取得月を入力！",AT5,IF(AU5="元号を入力",AU5,IF(AV5="取得年を入力！",AV5,J5))))</f>
        <v>0</v>
      </c>
      <c r="AZ5" s="51" t="b">
        <f t="shared" ref="AZ5:AZ27" si="20">IF(OR(AC5="償却除外",AD5="償却除外"),"年分を確認！！")</f>
        <v>0</v>
      </c>
      <c r="BA5" s="16" t="b">
        <f>IF('償却資産明細書(入力)'!AA6="",IF(AND('償却資産明細書(入力)'!G6&gt;1,'償却資産明細書(入力)'!J6=0),"耐用年数を入力！"))</f>
        <v>0</v>
      </c>
      <c r="BB5" s="342">
        <f t="shared" ref="BB5:BB27" si="21">IF(AZ5="年分を確認！！",AZ5,IF(BA5="耐用年数を入力！",BA5,IF(ISERROR(AK5),0,ROUNDUP(AK5,0))))</f>
        <v>0</v>
      </c>
      <c r="BC5" s="611">
        <f t="shared" ref="BC5:BC27" si="22">IF(AZ5="年分を確認！！",AZ5,IF(BA5="耐用年数を入力！",BA5,IF(ISERROR(AL5),0,ROUNDUP(AL5,0))))</f>
        <v>0</v>
      </c>
      <c r="BE5" s="16" t="b">
        <f>IF(OR(AND('償却資産明細書(入力)'!U6="",'償却資産明細書(入力)'!G6&gt;1,'償却資産明細書(入力)'!Y6&gt;0),AND('償却資産明細書(入力)'!U6="",'償却資産明細書(入力)'!S6&gt;1)),"事業割合入力")</f>
        <v>0</v>
      </c>
      <c r="BF5" s="16" t="b">
        <f>IF('償却資産明細書(入力)'!U6&gt;1,"事業割合エラー")</f>
        <v>0</v>
      </c>
      <c r="BG5" s="342">
        <f>IF(BE5="事業割合入力",BE5,IF(BF5="事業割合エラー",BF5,ROUNDDOWN('償却資産明細書(入力)'!U6*BB5,0)))</f>
        <v>0</v>
      </c>
      <c r="BH5" s="611">
        <f>IF(BE5="事業割合入力",BE5,IF(BF5="事業割合エラー",BF5,ROUNDDOWN('償却資産明細書(入力)'!U6*BC5,0)))</f>
        <v>0</v>
      </c>
      <c r="BI5" s="342">
        <f>IF('償却資産明細書(入力)'!Y6&gt;0,ROUNDDOWN(AP4*'償却資産明細書(入力)'!U6,0),0)</f>
        <v>0</v>
      </c>
      <c r="BJ5" s="342">
        <f t="shared" ref="BJ5:BJ27" si="23">IF(ISTEXT(BG5),BG5,IF(BI5&lt;=0,BG5,0))</f>
        <v>0</v>
      </c>
      <c r="BK5" s="342">
        <f>IF(H5&gt;0,'償却資産明細書(入力)'!Z6*'償却資産明細書(入力)'!U6,0)</f>
        <v>0</v>
      </c>
      <c r="BL5" s="342">
        <f t="shared" ref="BL5:BL27" si="24">IF(BI5&gt;0,0,AP5)</f>
        <v>0</v>
      </c>
    </row>
    <row r="6" spans="1:64" x14ac:dyDescent="0.15">
      <c r="A6">
        <v>5</v>
      </c>
      <c r="B6" s="306">
        <f t="shared" si="0"/>
        <v>0.2</v>
      </c>
      <c r="C6" s="304">
        <f t="shared" si="1"/>
        <v>0.2</v>
      </c>
      <c r="E6" s="51">
        <f>計算シート!$C$2+63</f>
        <v>68</v>
      </c>
      <c r="F6" s="51">
        <f>IF('償却資産明細書(入力)'!D7="平成",'償却資産明細書(入力)'!E7+63,'償却資産明細書(入力)'!E7)</f>
        <v>0</v>
      </c>
      <c r="G6" s="51">
        <f>'償却資産明細書(入力)'!F7</f>
        <v>0</v>
      </c>
      <c r="H6" s="51">
        <f>'償却資産明細書(入力)'!Y7</f>
        <v>0</v>
      </c>
      <c r="I6" s="51">
        <f>'償却資産明細書(入力)'!G7</f>
        <v>0</v>
      </c>
      <c r="J6" s="51">
        <f>IF(OR(AND('償却資産明細書(入力)'!D7="平成",'償却資産明細書(入力)'!E7&gt;=19,'償却資産明細書(入力)'!F7&gt;=4),AND('償却資産明細書(入力)'!D7="平成",'償却資産明細書(入力)'!E7&gt;=20)),I6,IF('償却資産明細書(入力)'!AA7="一括償却資産",I6,ROUNDDOWN(I6*0.9,0)))</f>
        <v>0</v>
      </c>
      <c r="K6" s="51">
        <f>IF('償却資産明細書(入力)'!AA7="一括償却資産",0,IF(I6&gt;0,1,0))</f>
        <v>0</v>
      </c>
      <c r="L6" s="342">
        <f>IF('償却資産明細書(入力)'!AA7="一括償却資産",0,ROUNDDOWN(I6*0.05,0))</f>
        <v>0</v>
      </c>
      <c r="M6" s="51">
        <f>'償却資産明細書(入力)'!J7</f>
        <v>0</v>
      </c>
      <c r="N6" s="607">
        <f>'償却資産明細書(入力)'!K7</f>
        <v>0</v>
      </c>
      <c r="O6" s="356">
        <f t="shared" si="2"/>
        <v>0</v>
      </c>
      <c r="P6" s="609" t="e">
        <f t="shared" si="3"/>
        <v>#DIV/0!</v>
      </c>
      <c r="Q6" s="51">
        <f>IF(AND(F6&gt;=82,G6&gt;3),IF('償却資産明細書(入力)'!AA7="一括償却資産",ROUNDDOWN(I6/3,0),ROUNDDOWN(I6*O6,0)),IF('償却資産明細書(入力)'!AA7="一括償却資産",ROUNDDOWN(J6/3,0),ROUNDDOWN(J6*O6,0)))</f>
        <v>0</v>
      </c>
      <c r="R6" s="607" t="e">
        <f>IF(AND(F6&gt;=82,G6&gt;3),IF('償却資産明細書(入力)'!AA7="一括償却資産",ROUNDDOWN(I6/3,0),ROUNDDOWN(I6*P6,0)),IF('償却資産明細書(入力)'!AA7="一括償却資産",ROUNDDOWN(J6/3,0),ROUNDDOWN(J6*P6,0)))</f>
        <v>#DIV/0!</v>
      </c>
      <c r="T6" s="51">
        <f t="shared" si="4"/>
        <v>13</v>
      </c>
      <c r="U6" s="51">
        <f>IF(AND(F6&gt;=82,G6&gt;3),IF('償却資産明細書(入力)'!AA7="一括償却資産",ROUNDUP(I6/3,0),IF(AND(E6=F6,H6&gt;0),ROUNDDOWN(Q6*AF6/12,0),ROUNDDOWN(Q6*T6/12,0))),IF('償却資産明細書(入力)'!AA7="一括償却資産",ROUNDDOWN(J6/3,0),IF(AND(E6=F6,H6&gt;0),ROUNDDOWN(Q6*AF6/12,0),ROUNDDOWN(Q6*T6/12,0))))</f>
        <v>0</v>
      </c>
      <c r="V6" s="607" t="e">
        <f>IF(AND(F6&gt;=82,G6&gt;3),IF('償却資産明細書(入力)'!AA7="一括償却資産",ROUNDUP(I6/3,0),IF(AND(E6=F6,H6&gt;0),ROUNDDOWN(R6*AF6/12,0),ROUNDDOWN(R6*T6/12,0))),IF('償却資産明細書(入力)'!AA7="一括償却資産",ROUNDDOWN(J6/3,0),IF(AND(E6=F6,H6&gt;0),ROUNDDOWN(R6*AF6/12,0),ROUNDDOWN(R6*T6/12,0))))</f>
        <v>#DIV/0!</v>
      </c>
      <c r="W6" s="51">
        <f>IF('償却資産明細書(入力)'!D7="",0,IF(OR(AC6="最終年",AD6="最終年"),Q6*Y6/12,Z6))</f>
        <v>0</v>
      </c>
      <c r="X6" s="51">
        <f t="shared" si="5"/>
        <v>0</v>
      </c>
      <c r="Y6" s="51">
        <f t="shared" si="6"/>
        <v>0</v>
      </c>
      <c r="Z6" s="51">
        <f t="shared" si="7"/>
        <v>0</v>
      </c>
      <c r="AA6" s="51">
        <f>IF('償却資産明細書(入力)'!AA7="一括償却資産",Z6,IF(Z6&lt;W6,Z6,W6))</f>
        <v>0</v>
      </c>
      <c r="AB6" s="51" t="b">
        <f t="shared" si="8"/>
        <v>0</v>
      </c>
      <c r="AC6" s="51" t="str">
        <f t="shared" si="9"/>
        <v/>
      </c>
      <c r="AD6" s="51" t="str">
        <f t="shared" si="10"/>
        <v/>
      </c>
      <c r="AE6" s="51" t="str">
        <f t="shared" si="11"/>
        <v>－</v>
      </c>
      <c r="AF6" s="16" t="str">
        <f>IF(OR(F6=0,G6=0),"",IF(OR('償却資産明細書(入力)'!AA7="一括償却資産",AC6="償却終了",AD6="償却終了"),"－",AE6))</f>
        <v/>
      </c>
      <c r="AG6" s="16">
        <f>IF(OR('収支内訳書（裏）１'!I27="",'収支内訳書（裏）１'!K27="",'収支内訳書（裏）１'!M27="",'収支内訳書（裏）１'!O27=""),0,IF(F6&gt;0,ROUNDDOWN((I6-L6-U6)/Q6,0)+1+F6,0))</f>
        <v>0</v>
      </c>
      <c r="AH6" s="16" t="str">
        <f t="shared" si="12"/>
        <v>－</v>
      </c>
      <c r="AI6" s="16" t="str">
        <f t="shared" si="13"/>
        <v>－</v>
      </c>
      <c r="AJ6" s="16">
        <f t="shared" si="14"/>
        <v>0</v>
      </c>
      <c r="AK6" s="51">
        <f t="shared" si="15"/>
        <v>0</v>
      </c>
      <c r="AL6" s="607">
        <f t="shared" si="16"/>
        <v>0</v>
      </c>
      <c r="AM6" s="60">
        <f t="shared" si="17"/>
        <v>0</v>
      </c>
      <c r="AN6" s="614">
        <f t="shared" si="18"/>
        <v>0</v>
      </c>
      <c r="AO6" s="610"/>
      <c r="AP6" s="16">
        <f>IF(OR('償却資産明細書(入力)'!D7="",'償却資産明細書(入力)'!E7="",'償却資産明細書(入力)'!F7="",'償却資産明細書(入力)'!G7=""),0,IF(ISTEXT(AB6),AB6,I6-AN6))</f>
        <v>0</v>
      </c>
      <c r="AQ6" s="610"/>
      <c r="AS6" s="16" t="b">
        <f>IF(AND('償却資産明細書(入力)'!AA7="一括償却資産",E6&gt;F6+X6+1),"償却済、記載不要")</f>
        <v>0</v>
      </c>
      <c r="AT6" s="16" t="b">
        <f>IF(AND('償却資産明細書(入力)'!E7&gt;0,'償却資産明細書(入力)'!F7&lt;1),"取得月を入力！")</f>
        <v>0</v>
      </c>
      <c r="AU6" s="16" t="b">
        <f>IF(AND('償却資産明細書(入力)'!E7&gt;0,'償却資産明細書(入力)'!D7=""),"元号を入力")</f>
        <v>0</v>
      </c>
      <c r="AV6" s="16" t="b">
        <f>IF(AND('償却資産明細書(入力)'!G7&gt;0,OR('償却資産明細書(入力)'!E7&lt;1,'償却資産明細書(入力)'!F7&lt;1)),"取得年を入力！")</f>
        <v>0</v>
      </c>
      <c r="AW6" s="16">
        <f t="shared" si="19"/>
        <v>0</v>
      </c>
      <c r="AZ6" s="51" t="b">
        <f t="shared" si="20"/>
        <v>0</v>
      </c>
      <c r="BA6" s="16" t="b">
        <f>IF('償却資産明細書(入力)'!AA7="",IF(AND('償却資産明細書(入力)'!G7&gt;1,'償却資産明細書(入力)'!J7=0),"耐用年数を入力！"))</f>
        <v>0</v>
      </c>
      <c r="BB6" s="342">
        <f t="shared" si="21"/>
        <v>0</v>
      </c>
      <c r="BC6" s="611">
        <f t="shared" si="22"/>
        <v>0</v>
      </c>
      <c r="BE6" s="16" t="b">
        <f>IF(OR(AND('償却資産明細書(入力)'!U7="",'償却資産明細書(入力)'!G7&gt;1,'償却資産明細書(入力)'!Y7&gt;0),AND('償却資産明細書(入力)'!U7="",'償却資産明細書(入力)'!S7&gt;1)),"事業割合入力")</f>
        <v>0</v>
      </c>
      <c r="BF6" s="16" t="b">
        <f>IF('償却資産明細書(入力)'!U7&gt;1,"事業割合エラー")</f>
        <v>0</v>
      </c>
      <c r="BG6" s="342">
        <f>IF(BE6="事業割合入力",BE6,IF(BF6="事業割合エラー",BF6,ROUNDDOWN('償却資産明細書(入力)'!U7*BB6,0)))</f>
        <v>0</v>
      </c>
      <c r="BH6" s="611">
        <f>IF(BE6="事業割合入力",BE6,IF(BF6="事業割合エラー",BF6,ROUNDDOWN('償却資産明細書(入力)'!U7*BC6,0)))</f>
        <v>0</v>
      </c>
      <c r="BI6" s="342">
        <f>IF('償却資産明細書(入力)'!Y7&gt;0,ROUNDDOWN(AP5*'償却資産明細書(入力)'!U7,0),0)</f>
        <v>0</v>
      </c>
      <c r="BJ6" s="342">
        <f t="shared" si="23"/>
        <v>0</v>
      </c>
      <c r="BK6" s="342">
        <f>IF(H6&gt;0,'償却資産明細書(入力)'!Z7*'償却資産明細書(入力)'!U7,0)</f>
        <v>0</v>
      </c>
      <c r="BL6" s="342">
        <f t="shared" si="24"/>
        <v>0</v>
      </c>
    </row>
    <row r="7" spans="1:64" x14ac:dyDescent="0.15">
      <c r="A7">
        <v>6</v>
      </c>
      <c r="B7" s="306">
        <f t="shared" si="0"/>
        <v>0.16600000000000001</v>
      </c>
      <c r="C7" s="304">
        <f t="shared" si="1"/>
        <v>0.16700000000000001</v>
      </c>
      <c r="E7" s="51">
        <f>計算シート!$C$2+63</f>
        <v>68</v>
      </c>
      <c r="F7" s="51">
        <f>IF('償却資産明細書(入力)'!D8="平成",'償却資産明細書(入力)'!E8+63,'償却資産明細書(入力)'!E8)</f>
        <v>0</v>
      </c>
      <c r="G7" s="51">
        <f>'償却資産明細書(入力)'!F8</f>
        <v>0</v>
      </c>
      <c r="H7" s="51">
        <f>'償却資産明細書(入力)'!Y8</f>
        <v>0</v>
      </c>
      <c r="I7" s="51">
        <f>'償却資産明細書(入力)'!G8</f>
        <v>0</v>
      </c>
      <c r="J7" s="51">
        <f>IF(OR(AND('償却資産明細書(入力)'!D8="平成",'償却資産明細書(入力)'!E8&gt;=19,'償却資産明細書(入力)'!F8&gt;=4),AND('償却資産明細書(入力)'!D8="平成",'償却資産明細書(入力)'!E8&gt;=20)),I7,IF('償却資産明細書(入力)'!AA8="一括償却資産",I7,ROUNDDOWN(I7*0.9,0)))</f>
        <v>0</v>
      </c>
      <c r="K7" s="51">
        <f>IF('償却資産明細書(入力)'!AA8="一括償却資産",0,IF(I7&gt;0,1,0))</f>
        <v>0</v>
      </c>
      <c r="L7" s="342">
        <f>IF('償却資産明細書(入力)'!AA8="一括償却資産",0,ROUNDDOWN(I7*0.05,0))</f>
        <v>0</v>
      </c>
      <c r="M7" s="51">
        <f>'償却資産明細書(入力)'!J8</f>
        <v>0</v>
      </c>
      <c r="N7" s="607">
        <f>'償却資産明細書(入力)'!K8</f>
        <v>0</v>
      </c>
      <c r="O7" s="356">
        <f t="shared" si="2"/>
        <v>0</v>
      </c>
      <c r="P7" s="609" t="e">
        <f t="shared" si="3"/>
        <v>#DIV/0!</v>
      </c>
      <c r="Q7" s="51">
        <f>IF(AND(F7&gt;=82,G7&gt;3),IF('償却資産明細書(入力)'!AA8="一括償却資産",ROUNDDOWN(I7/3,0),ROUNDDOWN(I7*O7,0)),IF('償却資産明細書(入力)'!AA8="一括償却資産",ROUNDDOWN(J7/3,0),ROUNDDOWN(J7*O7,0)))</f>
        <v>0</v>
      </c>
      <c r="R7" s="607" t="e">
        <f>IF(AND(F7&gt;=82,G7&gt;3),IF('償却資産明細書(入力)'!AA8="一括償却資産",ROUNDDOWN(I7/3,0),ROUNDDOWN(I7*P7,0)),IF('償却資産明細書(入力)'!AA8="一括償却資産",ROUNDDOWN(J7/3,0),ROUNDDOWN(J7*P7,0)))</f>
        <v>#DIV/0!</v>
      </c>
      <c r="T7" s="51">
        <f t="shared" si="4"/>
        <v>13</v>
      </c>
      <c r="U7" s="51">
        <f>IF(AND(F7&gt;=82,G7&gt;3),IF('償却資産明細書(入力)'!AA8="一括償却資産",ROUNDUP(I7/3,0),IF(AND(E7=F7,H7&gt;0),ROUNDDOWN(Q7*AF7/12,0),ROUNDDOWN(Q7*T7/12,0))),IF('償却資産明細書(入力)'!AA8="一括償却資産",ROUNDDOWN(J7/3,0),IF(AND(E7=F7,H7&gt;0),ROUNDDOWN(Q7*AF7/12,0),ROUNDDOWN(Q7*T7/12,0))))</f>
        <v>0</v>
      </c>
      <c r="V7" s="607" t="e">
        <f>IF(AND(F7&gt;=82,G7&gt;3),IF('償却資産明細書(入力)'!AA8="一括償却資産",ROUNDUP(I7/3,0),IF(AND(E7=F7,H7&gt;0),ROUNDDOWN(R7*AF7/12,0),ROUNDDOWN(R7*T7/12,0))),IF('償却資産明細書(入力)'!AA8="一括償却資産",ROUNDDOWN(J7/3,0),IF(AND(E7=F7,H7&gt;0),ROUNDDOWN(R7*AF7/12,0),ROUNDDOWN(R7*T7/12,0))))</f>
        <v>#DIV/0!</v>
      </c>
      <c r="W7" s="51">
        <f>IF('償却資産明細書(入力)'!D8="",0,IF(OR(AC7="最終年",AD7="最終年"),Q7*Y7/12,Z7))</f>
        <v>0</v>
      </c>
      <c r="X7" s="51">
        <f t="shared" si="5"/>
        <v>0</v>
      </c>
      <c r="Y7" s="51">
        <f t="shared" si="6"/>
        <v>0</v>
      </c>
      <c r="Z7" s="51">
        <f t="shared" si="7"/>
        <v>0</v>
      </c>
      <c r="AA7" s="51">
        <f>IF('償却資産明細書(入力)'!AA8="一括償却資産",Z7,IF(Z7&lt;W7,Z7,W7))</f>
        <v>0</v>
      </c>
      <c r="AB7" s="51" t="b">
        <f t="shared" si="8"/>
        <v>0</v>
      </c>
      <c r="AC7" s="370" t="str">
        <f t="shared" si="9"/>
        <v/>
      </c>
      <c r="AD7" s="51" t="str">
        <f t="shared" si="10"/>
        <v/>
      </c>
      <c r="AE7" s="51" t="str">
        <f t="shared" si="11"/>
        <v>－</v>
      </c>
      <c r="AF7" s="16" t="str">
        <f>IF(OR(F7=0,G7=0),"",IF(OR('償却資産明細書(入力)'!AA8="一括償却資産",AC7="償却終了",AD7="償却終了"),"－",AE7))</f>
        <v/>
      </c>
      <c r="AG7" s="16">
        <f>IF(OR('収支内訳書（裏）１'!I28="",'収支内訳書（裏）１'!K28="",'収支内訳書（裏）１'!M28="",'収支内訳書（裏）１'!O28=""),0,IF(F7&gt;0,ROUNDDOWN((I7-L7-U7)/Q7,0)+1+F7,0))</f>
        <v>0</v>
      </c>
      <c r="AH7" s="16" t="str">
        <f t="shared" si="12"/>
        <v>－</v>
      </c>
      <c r="AI7" s="16" t="str">
        <f t="shared" si="13"/>
        <v>－</v>
      </c>
      <c r="AJ7" s="16">
        <f t="shared" si="14"/>
        <v>0</v>
      </c>
      <c r="AK7" s="51">
        <f t="shared" si="15"/>
        <v>0</v>
      </c>
      <c r="AL7" s="607">
        <f t="shared" si="16"/>
        <v>0</v>
      </c>
      <c r="AM7" s="60">
        <f t="shared" si="17"/>
        <v>0</v>
      </c>
      <c r="AN7" s="614">
        <f t="shared" si="18"/>
        <v>0</v>
      </c>
      <c r="AO7" s="610"/>
      <c r="AP7" s="16">
        <f>IF(OR('償却資産明細書(入力)'!D8="",'償却資産明細書(入力)'!E8="",'償却資産明細書(入力)'!F8="",'償却資産明細書(入力)'!G8=""),0,IF(ISTEXT(AB7),AB7,I7-AN7))</f>
        <v>0</v>
      </c>
      <c r="AQ7" s="610"/>
      <c r="AS7" s="16" t="b">
        <f>IF(AND('償却資産明細書(入力)'!AA8="一括償却資産",E7&gt;F7+X7+1),"償却済、記載不要")</f>
        <v>0</v>
      </c>
      <c r="AT7" s="16" t="b">
        <f>IF(AND('償却資産明細書(入力)'!E8&gt;0,'償却資産明細書(入力)'!F8&lt;1),"取得月を入力！")</f>
        <v>0</v>
      </c>
      <c r="AU7" s="16" t="b">
        <f>IF(AND('償却資産明細書(入力)'!E8&gt;0,'償却資産明細書(入力)'!D8=""),"元号を入力")</f>
        <v>0</v>
      </c>
      <c r="AV7" s="16" t="b">
        <f>IF(AND('償却資産明細書(入力)'!G8&gt;0,OR('償却資産明細書(入力)'!E8&lt;1,'償却資産明細書(入力)'!F8&lt;1)),"取得年を入力！")</f>
        <v>0</v>
      </c>
      <c r="AW7" s="16">
        <f t="shared" si="19"/>
        <v>0</v>
      </c>
      <c r="AZ7" s="51" t="b">
        <f t="shared" si="20"/>
        <v>0</v>
      </c>
      <c r="BA7" s="16" t="b">
        <f>IF('償却資産明細書(入力)'!AA8="",IF(AND('償却資産明細書(入力)'!G8&gt;1,'償却資産明細書(入力)'!J8=0),"耐用年数を入力！"))</f>
        <v>0</v>
      </c>
      <c r="BB7" s="342">
        <f t="shared" si="21"/>
        <v>0</v>
      </c>
      <c r="BC7" s="611">
        <f t="shared" si="22"/>
        <v>0</v>
      </c>
      <c r="BE7" s="16" t="b">
        <f>IF(OR(AND('償却資産明細書(入力)'!U8="",'償却資産明細書(入力)'!G8&gt;1,'償却資産明細書(入力)'!Y8&gt;0),AND('償却資産明細書(入力)'!U8="",'償却資産明細書(入力)'!S8&gt;1)),"事業割合入力")</f>
        <v>0</v>
      </c>
      <c r="BF7" s="16" t="b">
        <f>IF('償却資産明細書(入力)'!U8&gt;1,"事業割合エラー")</f>
        <v>0</v>
      </c>
      <c r="BG7" s="342">
        <f>IF(BE7="事業割合入力",BE7,IF(BF7="事業割合エラー",BF7,ROUNDDOWN('償却資産明細書(入力)'!U8*BB7,0)))</f>
        <v>0</v>
      </c>
      <c r="BH7" s="611">
        <f>IF(BE7="事業割合入力",BE7,IF(BF7="事業割合エラー",BF7,ROUNDDOWN('償却資産明細書(入力)'!U8*BC7,0)))</f>
        <v>0</v>
      </c>
      <c r="BI7" s="342">
        <f>IF('償却資産明細書(入力)'!Y8&gt;0,ROUNDDOWN(AP6*'償却資産明細書(入力)'!U8,0),0)</f>
        <v>0</v>
      </c>
      <c r="BJ7" s="342">
        <f t="shared" si="23"/>
        <v>0</v>
      </c>
      <c r="BK7" s="342">
        <f>IF(H7&gt;0,'償却資産明細書(入力)'!Z8*'償却資産明細書(入力)'!U8,0)</f>
        <v>0</v>
      </c>
      <c r="BL7" s="342">
        <f t="shared" si="24"/>
        <v>0</v>
      </c>
    </row>
    <row r="8" spans="1:64" x14ac:dyDescent="0.15">
      <c r="A8">
        <v>7</v>
      </c>
      <c r="B8" s="306">
        <f t="shared" si="0"/>
        <v>0.14199999999999999</v>
      </c>
      <c r="C8" s="304">
        <f t="shared" si="1"/>
        <v>0.14299999999999999</v>
      </c>
      <c r="E8" s="51">
        <f>計算シート!$C$2+63</f>
        <v>68</v>
      </c>
      <c r="F8" s="51">
        <f>IF('償却資産明細書(入力)'!D9="平成",'償却資産明細書(入力)'!E9+63,'償却資産明細書(入力)'!E9)</f>
        <v>0</v>
      </c>
      <c r="G8" s="51">
        <f>'償却資産明細書(入力)'!F9</f>
        <v>0</v>
      </c>
      <c r="H8" s="51">
        <f>'償却資産明細書(入力)'!Y9</f>
        <v>0</v>
      </c>
      <c r="I8" s="51">
        <f>'償却資産明細書(入力)'!G9</f>
        <v>0</v>
      </c>
      <c r="J8" s="51">
        <f>IF(OR(AND('償却資産明細書(入力)'!D9="平成",'償却資産明細書(入力)'!E9&gt;=19,'償却資産明細書(入力)'!F9&gt;=4),AND('償却資産明細書(入力)'!D9="平成",'償却資産明細書(入力)'!E9&gt;=20)),I8,IF('償却資産明細書(入力)'!AA9="一括償却資産",I8,ROUNDDOWN(I8*0.9,0)))</f>
        <v>0</v>
      </c>
      <c r="K8" s="51">
        <f>IF('償却資産明細書(入力)'!AA9="一括償却資産",0,IF(I8&gt;0,1,0))</f>
        <v>0</v>
      </c>
      <c r="L8" s="342">
        <f>IF('償却資産明細書(入力)'!AA9="一括償却資産",0,ROUNDDOWN(I8*0.05,0))</f>
        <v>0</v>
      </c>
      <c r="M8" s="51">
        <f>'償却資産明細書(入力)'!J9</f>
        <v>0</v>
      </c>
      <c r="N8" s="607">
        <f>'償却資産明細書(入力)'!K9</f>
        <v>0</v>
      </c>
      <c r="O8" s="356">
        <f t="shared" si="2"/>
        <v>0</v>
      </c>
      <c r="P8" s="609" t="e">
        <f t="shared" si="3"/>
        <v>#DIV/0!</v>
      </c>
      <c r="Q8" s="51">
        <f>IF(AND(F8&gt;=82,G8&gt;3),IF('償却資産明細書(入力)'!AA9="一括償却資産",ROUNDDOWN(I8/3,0),ROUNDDOWN(I8*O8,0)),IF('償却資産明細書(入力)'!AA9="一括償却資産",ROUNDDOWN(J8/3,0),ROUNDDOWN(J8*O8,0)))</f>
        <v>0</v>
      </c>
      <c r="R8" s="607" t="e">
        <f>IF(AND(F8&gt;=82,G8&gt;3),IF('償却資産明細書(入力)'!AA9="一括償却資産",ROUNDDOWN(I8/3,0),ROUNDDOWN(I8*P8,0)),IF('償却資産明細書(入力)'!AA9="一括償却資産",ROUNDDOWN(J8/3,0),ROUNDDOWN(J8*P8,0)))</f>
        <v>#DIV/0!</v>
      </c>
      <c r="T8" s="51">
        <f t="shared" si="4"/>
        <v>13</v>
      </c>
      <c r="U8" s="51">
        <f>IF(AND(F8&gt;=82,G8&gt;3),IF('償却資産明細書(入力)'!AA9="一括償却資産",ROUNDUP(I8/3,0),IF(AND(E8=F8,H8&gt;0),ROUNDDOWN(Q8*AF8/12,0),ROUNDDOWN(Q8*T8/12,0))),IF('償却資産明細書(入力)'!AA9="一括償却資産",ROUNDDOWN(J8/3,0),IF(AND(E8=F8,H8&gt;0),ROUNDDOWN(Q8*AF8/12,0),ROUNDDOWN(Q8*T8/12,0))))</f>
        <v>0</v>
      </c>
      <c r="V8" s="607" t="e">
        <f>IF(AND(F8&gt;=82,G8&gt;3),IF('償却資産明細書(入力)'!AA9="一括償却資産",ROUNDUP(I8/3,0),IF(AND(E8=F8,H8&gt;0),ROUNDDOWN(R8*AF8/12,0),ROUNDDOWN(R8*T8/12,0))),IF('償却資産明細書(入力)'!AA9="一括償却資産",ROUNDDOWN(J8/3,0),IF(AND(E8=F8,H8&gt;0),ROUNDDOWN(R8*AF8/12,0),ROUNDDOWN(R8*T8/12,0))))</f>
        <v>#DIV/0!</v>
      </c>
      <c r="W8" s="51">
        <f>IF('償却資産明細書(入力)'!D9="",0,IF(OR(AC8="最終年",AD8="最終年"),Q8*Y8/12,Z8))</f>
        <v>0</v>
      </c>
      <c r="X8" s="51">
        <f t="shared" si="5"/>
        <v>0</v>
      </c>
      <c r="Y8" s="51">
        <f t="shared" si="6"/>
        <v>0</v>
      </c>
      <c r="Z8" s="51">
        <f t="shared" si="7"/>
        <v>0</v>
      </c>
      <c r="AA8" s="51">
        <f>IF('償却資産明細書(入力)'!AA9="一括償却資産",Z8,IF(Z8&lt;W8,Z8,W8))</f>
        <v>0</v>
      </c>
      <c r="AB8" s="51" t="b">
        <f t="shared" si="8"/>
        <v>0</v>
      </c>
      <c r="AC8" s="370" t="str">
        <f t="shared" si="9"/>
        <v/>
      </c>
      <c r="AD8" s="51" t="str">
        <f t="shared" si="10"/>
        <v/>
      </c>
      <c r="AE8" s="51" t="str">
        <f t="shared" si="11"/>
        <v>－</v>
      </c>
      <c r="AF8" s="16" t="str">
        <f>IF(OR(F8=0,G8=0),"",IF(OR('償却資産明細書(入力)'!AA9="一括償却資産",AC8="償却終了",AD8="償却終了"),"－",AE8))</f>
        <v/>
      </c>
      <c r="AG8" s="16">
        <f>IF(OR('収支内訳書（裏）１'!I29="",'収支内訳書（裏）１'!K29="",'収支内訳書（裏）１'!M29="",'収支内訳書（裏）１'!O29=""),0,IF(F8&gt;0,ROUNDDOWN((I8-L8-U8)/Q8,0)+1+F8,0))</f>
        <v>0</v>
      </c>
      <c r="AH8" s="16" t="str">
        <f t="shared" si="12"/>
        <v>－</v>
      </c>
      <c r="AI8" s="16" t="str">
        <f t="shared" si="13"/>
        <v>－</v>
      </c>
      <c r="AJ8" s="16">
        <f t="shared" si="14"/>
        <v>0</v>
      </c>
      <c r="AK8" s="51">
        <f t="shared" si="15"/>
        <v>0</v>
      </c>
      <c r="AL8" s="607">
        <f t="shared" si="16"/>
        <v>0</v>
      </c>
      <c r="AM8" s="60">
        <f t="shared" si="17"/>
        <v>0</v>
      </c>
      <c r="AN8" s="614">
        <f t="shared" si="18"/>
        <v>0</v>
      </c>
      <c r="AO8" s="610"/>
      <c r="AP8" s="16">
        <f>IF(OR('償却資産明細書(入力)'!D9="",'償却資産明細書(入力)'!E9="",'償却資産明細書(入力)'!F9="",'償却資産明細書(入力)'!G9=""),0,IF(ISTEXT(AB8),AB8,I8-AN8))</f>
        <v>0</v>
      </c>
      <c r="AQ8" s="610"/>
      <c r="AS8" s="16" t="b">
        <f>IF(AND('償却資産明細書(入力)'!AA9="一括償却資産",E8&gt;F8+X8+1),"償却済、記載不要")</f>
        <v>0</v>
      </c>
      <c r="AT8" s="16" t="b">
        <f>IF(AND('償却資産明細書(入力)'!E9&gt;0,'償却資産明細書(入力)'!F9&lt;1),"取得月を入力！")</f>
        <v>0</v>
      </c>
      <c r="AU8" s="16" t="b">
        <f>IF(AND('償却資産明細書(入力)'!E9&gt;0,'償却資産明細書(入力)'!D9=""),"元号を入力")</f>
        <v>0</v>
      </c>
      <c r="AV8" s="16" t="b">
        <f>IF(AND('償却資産明細書(入力)'!G9&gt;0,OR('償却資産明細書(入力)'!E9&lt;1,'償却資産明細書(入力)'!F9&lt;1)),"取得年を入力！")</f>
        <v>0</v>
      </c>
      <c r="AW8" s="16">
        <f t="shared" si="19"/>
        <v>0</v>
      </c>
      <c r="AZ8" s="51" t="b">
        <f t="shared" si="20"/>
        <v>0</v>
      </c>
      <c r="BA8" s="16" t="b">
        <f>IF('償却資産明細書(入力)'!AA9="",IF(AND('償却資産明細書(入力)'!G9&gt;1,'償却資産明細書(入力)'!J9=0),"耐用年数を入力！"))</f>
        <v>0</v>
      </c>
      <c r="BB8" s="342">
        <f t="shared" si="21"/>
        <v>0</v>
      </c>
      <c r="BC8" s="611">
        <f t="shared" si="22"/>
        <v>0</v>
      </c>
      <c r="BE8" s="16" t="b">
        <f>IF(OR(AND('償却資産明細書(入力)'!U9="",'償却資産明細書(入力)'!G9&gt;1,'償却資産明細書(入力)'!Y9&gt;0),AND('償却資産明細書(入力)'!U9="",'償却資産明細書(入力)'!S9&gt;1)),"事業割合入力")</f>
        <v>0</v>
      </c>
      <c r="BF8" s="16" t="b">
        <f>IF('償却資産明細書(入力)'!U9&gt;1,"事業割合エラー")</f>
        <v>0</v>
      </c>
      <c r="BG8" s="342">
        <f>IF(BE8="事業割合入力",BE8,IF(BF8="事業割合エラー",BF8,ROUNDDOWN('償却資産明細書(入力)'!U9*BB8,0)))</f>
        <v>0</v>
      </c>
      <c r="BH8" s="611">
        <f>IF(BE8="事業割合入力",BE8,IF(BF8="事業割合エラー",BF8,ROUNDDOWN('償却資産明細書(入力)'!U9*BC8,0)))</f>
        <v>0</v>
      </c>
      <c r="BI8" s="342">
        <f>IF('償却資産明細書(入力)'!Y9&gt;0,ROUNDDOWN(AP7*'償却資産明細書(入力)'!U9,0),0)</f>
        <v>0</v>
      </c>
      <c r="BJ8" s="342">
        <f t="shared" si="23"/>
        <v>0</v>
      </c>
      <c r="BK8" s="342">
        <f>IF(H8&gt;0,'償却資産明細書(入力)'!Z9*'償却資産明細書(入力)'!U9,0)</f>
        <v>0</v>
      </c>
      <c r="BL8" s="342">
        <f t="shared" si="24"/>
        <v>0</v>
      </c>
    </row>
    <row r="9" spans="1:64" x14ac:dyDescent="0.15">
      <c r="A9">
        <v>8</v>
      </c>
      <c r="B9" s="306">
        <f t="shared" si="0"/>
        <v>0.125</v>
      </c>
      <c r="C9" s="304">
        <f t="shared" si="1"/>
        <v>0.125</v>
      </c>
      <c r="E9" s="51">
        <f>計算シート!$C$2+63</f>
        <v>68</v>
      </c>
      <c r="F9" s="51">
        <f>IF('償却資産明細書(入力)'!D10="平成",'償却資産明細書(入力)'!E10+63,'償却資産明細書(入力)'!E10)</f>
        <v>0</v>
      </c>
      <c r="G9" s="51">
        <f>'償却資産明細書(入力)'!F10</f>
        <v>0</v>
      </c>
      <c r="H9" s="51">
        <f>'償却資産明細書(入力)'!Y10</f>
        <v>0</v>
      </c>
      <c r="I9" s="51">
        <f>'償却資産明細書(入力)'!G10</f>
        <v>0</v>
      </c>
      <c r="J9" s="51">
        <f>IF(OR(AND('償却資産明細書(入力)'!D10="平成",'償却資産明細書(入力)'!E10&gt;=19,'償却資産明細書(入力)'!F10&gt;=4),AND('償却資産明細書(入力)'!D10="平成",'償却資産明細書(入力)'!E10&gt;=20)),I9,IF('償却資産明細書(入力)'!AA10="一括償却資産",I9,ROUNDDOWN(I9*0.9,0)))</f>
        <v>0</v>
      </c>
      <c r="K9" s="51">
        <f>IF('償却資産明細書(入力)'!AA10="一括償却資産",0,IF(I9&gt;0,1,0))</f>
        <v>0</v>
      </c>
      <c r="L9" s="342">
        <f>IF('償却資産明細書(入力)'!AA10="一括償却資産",0,ROUNDDOWN(I9*0.05,0))</f>
        <v>0</v>
      </c>
      <c r="M9" s="51">
        <f>'償却資産明細書(入力)'!J10</f>
        <v>0</v>
      </c>
      <c r="N9" s="607">
        <f>'償却資産明細書(入力)'!K10</f>
        <v>0</v>
      </c>
      <c r="O9" s="356">
        <f t="shared" si="2"/>
        <v>0</v>
      </c>
      <c r="P9" s="609" t="e">
        <f t="shared" si="3"/>
        <v>#DIV/0!</v>
      </c>
      <c r="Q9" s="51">
        <f>IF(AND(F9&gt;=82,G9&gt;3),IF('償却資産明細書(入力)'!AA10="一括償却資産",ROUNDDOWN(I9/3,0),ROUNDDOWN(I9*O9,0)),IF('償却資産明細書(入力)'!AA10="一括償却資産",ROUNDDOWN(J9/3,0),ROUNDDOWN(J9*O9,0)))</f>
        <v>0</v>
      </c>
      <c r="R9" s="607" t="e">
        <f>IF(AND(F9&gt;=82,G9&gt;3),IF('償却資産明細書(入力)'!AA10="一括償却資産",ROUNDDOWN(I9/3,0),ROUNDDOWN(I9*P9,0)),IF('償却資産明細書(入力)'!AA10="一括償却資産",ROUNDDOWN(J9/3,0),ROUNDDOWN(J9*P9,0)))</f>
        <v>#DIV/0!</v>
      </c>
      <c r="T9" s="51">
        <f t="shared" si="4"/>
        <v>13</v>
      </c>
      <c r="U9" s="51">
        <f>IF(AND(F9&gt;=82,G9&gt;3),IF('償却資産明細書(入力)'!AA10="一括償却資産",ROUNDUP(I9/3,0),IF(AND(E9=F9,H9&gt;0),ROUNDDOWN(Q9*AF9/12,0),ROUNDDOWN(Q9*T9/12,0))),IF('償却資産明細書(入力)'!AA10="一括償却資産",ROUNDDOWN(J9/3,0),IF(AND(E9=F9,H9&gt;0),ROUNDDOWN(Q9*AF9/12,0),ROUNDDOWN(Q9*T9/12,0))))</f>
        <v>0</v>
      </c>
      <c r="V9" s="607" t="e">
        <f>IF(AND(F9&gt;=82,G9&gt;3),IF('償却資産明細書(入力)'!AA10="一括償却資産",ROUNDUP(I9/3,0),IF(AND(E9=F9,H9&gt;0),ROUNDDOWN(R9*AF9/12,0),ROUNDDOWN(R9*T9/12,0))),IF('償却資産明細書(入力)'!AA10="一括償却資産",ROUNDDOWN(J9/3,0),IF(AND(E9=F9,H9&gt;0),ROUNDDOWN(R9*AF9/12,0),ROUNDDOWN(R9*T9/12,0))))</f>
        <v>#DIV/0!</v>
      </c>
      <c r="W9" s="51">
        <f>IF('償却資産明細書(入力)'!D10="",0,IF(OR(AC9="最終年",AD9="最終年"),Q9*Y9/12,Z9))</f>
        <v>0</v>
      </c>
      <c r="X9" s="51">
        <f t="shared" si="5"/>
        <v>0</v>
      </c>
      <c r="Y9" s="51">
        <f t="shared" si="6"/>
        <v>0</v>
      </c>
      <c r="Z9" s="51">
        <f t="shared" si="7"/>
        <v>0</v>
      </c>
      <c r="AA9" s="51">
        <f>IF('償却資産明細書(入力)'!AA10="一括償却資産",Z9,IF(Z9&lt;W9,Z9,W9))</f>
        <v>0</v>
      </c>
      <c r="AB9" s="51" t="b">
        <f t="shared" si="8"/>
        <v>0</v>
      </c>
      <c r="AC9" s="51" t="str">
        <f t="shared" si="9"/>
        <v/>
      </c>
      <c r="AD9" s="51" t="str">
        <f t="shared" si="10"/>
        <v/>
      </c>
      <c r="AE9" s="51" t="str">
        <f t="shared" si="11"/>
        <v>－</v>
      </c>
      <c r="AF9" s="16" t="str">
        <f>IF(OR(F9=0,G9=0),"",IF(OR('償却資産明細書(入力)'!AA10="一括償却資産",AC9="償却終了",AD9="償却終了"),"－",AE9))</f>
        <v/>
      </c>
      <c r="AG9" s="16">
        <f>IF(OR('収支内訳書（裏）１'!I30="",'収支内訳書（裏）１'!K30="",'収支内訳書（裏）１'!M30="",'収支内訳書（裏）１'!O30=""),0,IF(F9&gt;0,ROUNDDOWN((I9-L9-U9)/Q9,0)+1+F9,0))</f>
        <v>0</v>
      </c>
      <c r="AH9" s="16" t="str">
        <f t="shared" si="12"/>
        <v>－</v>
      </c>
      <c r="AI9" s="16" t="str">
        <f t="shared" si="13"/>
        <v>－</v>
      </c>
      <c r="AJ9" s="16">
        <f t="shared" si="14"/>
        <v>0</v>
      </c>
      <c r="AK9" s="51">
        <f t="shared" si="15"/>
        <v>0</v>
      </c>
      <c r="AL9" s="607">
        <f t="shared" si="16"/>
        <v>0</v>
      </c>
      <c r="AM9" s="60">
        <f t="shared" si="17"/>
        <v>0</v>
      </c>
      <c r="AN9" s="614">
        <f t="shared" si="18"/>
        <v>0</v>
      </c>
      <c r="AO9" s="610"/>
      <c r="AP9" s="16">
        <f>IF(OR('償却資産明細書(入力)'!D10="",'償却資産明細書(入力)'!E10="",'償却資産明細書(入力)'!F10="",'償却資産明細書(入力)'!G10=""),0,IF(ISTEXT(AB9),AB9,I9-AN9))</f>
        <v>0</v>
      </c>
      <c r="AQ9" s="610"/>
      <c r="AS9" s="16" t="b">
        <f>IF(AND('償却資産明細書(入力)'!AA10="一括償却資産",E9&gt;F9+X9+1),"償却済、記載不要")</f>
        <v>0</v>
      </c>
      <c r="AT9" s="16" t="b">
        <f>IF(AND('償却資産明細書(入力)'!E10&gt;0,'償却資産明細書(入力)'!F10&lt;1),"取得月を入力！")</f>
        <v>0</v>
      </c>
      <c r="AU9" s="16" t="b">
        <f>IF(AND('償却資産明細書(入力)'!E10&gt;0,'償却資産明細書(入力)'!D10=""),"元号を入力")</f>
        <v>0</v>
      </c>
      <c r="AV9" s="16" t="b">
        <f>IF(AND('償却資産明細書(入力)'!G10&gt;0,OR('償却資産明細書(入力)'!E10&lt;1,'償却資産明細書(入力)'!F10&lt;1)),"取得年を入力！")</f>
        <v>0</v>
      </c>
      <c r="AW9" s="16">
        <f t="shared" si="19"/>
        <v>0</v>
      </c>
      <c r="AZ9" s="51" t="b">
        <f t="shared" si="20"/>
        <v>0</v>
      </c>
      <c r="BA9" s="16" t="b">
        <f>IF('償却資産明細書(入力)'!AA10="",IF(AND('償却資産明細書(入力)'!G10&gt;1,'償却資産明細書(入力)'!J10=0),"耐用年数を入力！"))</f>
        <v>0</v>
      </c>
      <c r="BB9" s="342">
        <f t="shared" si="21"/>
        <v>0</v>
      </c>
      <c r="BC9" s="611">
        <f t="shared" si="22"/>
        <v>0</v>
      </c>
      <c r="BE9" s="16" t="b">
        <f>IF(OR(AND('償却資産明細書(入力)'!U10="",'償却資産明細書(入力)'!G10&gt;1,'償却資産明細書(入力)'!Y10&gt;0),AND('償却資産明細書(入力)'!U10="",'償却資産明細書(入力)'!S10&gt;1)),"事業割合入力")</f>
        <v>0</v>
      </c>
      <c r="BF9" s="16" t="b">
        <f>IF('償却資産明細書(入力)'!U10&gt;1,"事業割合エラー")</f>
        <v>0</v>
      </c>
      <c r="BG9" s="342">
        <f>IF(BE9="事業割合入力",BE9,IF(BF9="事業割合エラー",BF9,ROUNDDOWN('償却資産明細書(入力)'!U10*BB9,0)))</f>
        <v>0</v>
      </c>
      <c r="BH9" s="611">
        <f>IF(BE9="事業割合入力",BE9,IF(BF9="事業割合エラー",BF9,ROUNDDOWN('償却資産明細書(入力)'!U10*BC9,0)))</f>
        <v>0</v>
      </c>
      <c r="BI9" s="342">
        <f>IF('償却資産明細書(入力)'!Y10&gt;0,ROUNDDOWN(AP8*'償却資産明細書(入力)'!U10,0),0)</f>
        <v>0</v>
      </c>
      <c r="BJ9" s="342">
        <f t="shared" si="23"/>
        <v>0</v>
      </c>
      <c r="BK9" s="342">
        <f>IF(H9&gt;0,'償却資産明細書(入力)'!Z10*'償却資産明細書(入力)'!U10,0)</f>
        <v>0</v>
      </c>
      <c r="BL9" s="342">
        <f t="shared" si="24"/>
        <v>0</v>
      </c>
    </row>
    <row r="10" spans="1:64" x14ac:dyDescent="0.15">
      <c r="A10">
        <v>9</v>
      </c>
      <c r="B10" s="306">
        <f t="shared" si="0"/>
        <v>0.111</v>
      </c>
      <c r="C10" s="304">
        <f t="shared" si="1"/>
        <v>0.112</v>
      </c>
      <c r="E10" s="51">
        <f>計算シート!$C$2+63</f>
        <v>68</v>
      </c>
      <c r="F10" s="51">
        <f>IF('償却資産明細書(入力)'!D11="平成",'償却資産明細書(入力)'!E11+63,'償却資産明細書(入力)'!E11)</f>
        <v>0</v>
      </c>
      <c r="G10" s="51">
        <f>'償却資産明細書(入力)'!F11</f>
        <v>0</v>
      </c>
      <c r="H10" s="51">
        <f>'償却資産明細書(入力)'!Y11</f>
        <v>0</v>
      </c>
      <c r="I10" s="51">
        <f>'償却資産明細書(入力)'!G11</f>
        <v>0</v>
      </c>
      <c r="J10" s="51">
        <f>IF(OR(AND('償却資産明細書(入力)'!D11="平成",'償却資産明細書(入力)'!E11&gt;=19,'償却資産明細書(入力)'!F11&gt;=4),AND('償却資産明細書(入力)'!D11="平成",'償却資産明細書(入力)'!E11&gt;=20)),I10,IF('償却資産明細書(入力)'!AA11="一括償却資産",I10,ROUNDDOWN(I10*0.9,0)))</f>
        <v>0</v>
      </c>
      <c r="K10" s="51">
        <f>IF('償却資産明細書(入力)'!AA11="一括償却資産",0,IF(I10&gt;0,1,0))</f>
        <v>0</v>
      </c>
      <c r="L10" s="342">
        <f>IF('償却資産明細書(入力)'!AA11="一括償却資産",0,ROUNDDOWN(I10*0.05,0))</f>
        <v>0</v>
      </c>
      <c r="M10" s="51">
        <f>'償却資産明細書(入力)'!J11</f>
        <v>0</v>
      </c>
      <c r="N10" s="607">
        <f>'償却資産明細書(入力)'!K11</f>
        <v>0</v>
      </c>
      <c r="O10" s="356">
        <f t="shared" si="2"/>
        <v>0</v>
      </c>
      <c r="P10" s="609" t="e">
        <f t="shared" si="3"/>
        <v>#DIV/0!</v>
      </c>
      <c r="Q10" s="51">
        <f>IF(AND(F10&gt;=82,G10&gt;3),IF('償却資産明細書(入力)'!AA11="一括償却資産",ROUNDDOWN(I10/3,0),ROUNDDOWN(I10*O10,0)),IF('償却資産明細書(入力)'!AA11="一括償却資産",ROUNDDOWN(J10/3,0),ROUNDDOWN(J10*O10,0)))</f>
        <v>0</v>
      </c>
      <c r="R10" s="607" t="e">
        <f>IF(AND(F10&gt;=82,G10&gt;3),IF('償却資産明細書(入力)'!AA11="一括償却資産",ROUNDDOWN(I10/3,0),ROUNDDOWN(I10*P10,0)),IF('償却資産明細書(入力)'!AA11="一括償却資産",ROUNDDOWN(J10/3,0),ROUNDDOWN(J10*P10,0)))</f>
        <v>#DIV/0!</v>
      </c>
      <c r="T10" s="51">
        <f t="shared" si="4"/>
        <v>13</v>
      </c>
      <c r="U10" s="51">
        <f>IF(AND(F10&gt;=82,G10&gt;3),IF('償却資産明細書(入力)'!AA11="一括償却資産",ROUNDUP(I10/3,0),IF(AND(E10=F10,H10&gt;0),ROUNDDOWN(Q10*AF10/12,0),ROUNDDOWN(Q10*T10/12,0))),IF('償却資産明細書(入力)'!AA11="一括償却資産",ROUNDDOWN(J10/3,0),IF(AND(E10=F10,H10&gt;0),ROUNDDOWN(Q10*AF10/12,0),ROUNDDOWN(Q10*T10/12,0))))</f>
        <v>0</v>
      </c>
      <c r="V10" s="607" t="e">
        <f>IF(AND(F10&gt;=82,G10&gt;3),IF('償却資産明細書(入力)'!AA11="一括償却資産",ROUNDUP(I10/3,0),IF(AND(E10=F10,H10&gt;0),ROUNDDOWN(R10*AF10/12,0),ROUNDDOWN(R10*T10/12,0))),IF('償却資産明細書(入力)'!AA11="一括償却資産",ROUNDDOWN(J10/3,0),IF(AND(E10=F10,H10&gt;0),ROUNDDOWN(R10*AF10/12,0),ROUNDDOWN(R10*T10/12,0))))</f>
        <v>#DIV/0!</v>
      </c>
      <c r="W10" s="51">
        <f>IF('償却資産明細書(入力)'!D11="",0,IF(OR(AC10="最終年",AD10="最終年"),Q10*Y10/12,Z10))</f>
        <v>0</v>
      </c>
      <c r="X10" s="51">
        <f t="shared" si="5"/>
        <v>0</v>
      </c>
      <c r="Y10" s="51">
        <f t="shared" si="6"/>
        <v>0</v>
      </c>
      <c r="Z10" s="51">
        <f t="shared" si="7"/>
        <v>0</v>
      </c>
      <c r="AA10" s="51">
        <f>IF('償却資産明細書(入力)'!AA11="一括償却資産",Z10,IF(Z10&lt;W10,Z10,W10))</f>
        <v>0</v>
      </c>
      <c r="AB10" s="51" t="b">
        <f t="shared" si="8"/>
        <v>0</v>
      </c>
      <c r="AC10" s="51" t="str">
        <f t="shared" si="9"/>
        <v/>
      </c>
      <c r="AD10" s="51" t="str">
        <f t="shared" si="10"/>
        <v/>
      </c>
      <c r="AE10" s="51" t="str">
        <f t="shared" si="11"/>
        <v>－</v>
      </c>
      <c r="AF10" s="16" t="str">
        <f>IF(OR(F10=0,G10=0),"",IF(OR('償却資産明細書(入力)'!AA11="一括償却資産",AC10="償却終了",AD10="償却終了"),"－",AE10))</f>
        <v/>
      </c>
      <c r="AG10" s="16">
        <f>IF(OR('収支内訳書（裏）１'!I31="",'収支内訳書（裏）１'!K31="",'収支内訳書（裏）１'!M31="",'収支内訳書（裏）１'!O31=""),0,IF(F10&gt;0,ROUNDDOWN((I10-L10-U10)/Q10,0)+1+F10,0))</f>
        <v>0</v>
      </c>
      <c r="AH10" s="16" t="str">
        <f t="shared" si="12"/>
        <v>－</v>
      </c>
      <c r="AI10" s="16" t="str">
        <f t="shared" si="13"/>
        <v>－</v>
      </c>
      <c r="AJ10" s="16">
        <f t="shared" si="14"/>
        <v>0</v>
      </c>
      <c r="AK10" s="51">
        <f t="shared" si="15"/>
        <v>0</v>
      </c>
      <c r="AL10" s="607">
        <f t="shared" si="16"/>
        <v>0</v>
      </c>
      <c r="AM10" s="60">
        <f t="shared" si="17"/>
        <v>0</v>
      </c>
      <c r="AN10" s="614">
        <f t="shared" si="18"/>
        <v>0</v>
      </c>
      <c r="AO10" s="610"/>
      <c r="AP10" s="16">
        <f>IF(OR('償却資産明細書(入力)'!D11="",'償却資産明細書(入力)'!E11="",'償却資産明細書(入力)'!F11="",'償却資産明細書(入力)'!G11=""),0,IF(ISTEXT(AB10),AB10,I10-AN10))</f>
        <v>0</v>
      </c>
      <c r="AQ10" s="610"/>
      <c r="AS10" s="16" t="b">
        <f>IF(AND('償却資産明細書(入力)'!AA11="一括償却資産",E10&gt;F10+X10+1),"償却済、記載不要")</f>
        <v>0</v>
      </c>
      <c r="AT10" s="16" t="b">
        <f>IF(AND('償却資産明細書(入力)'!E11&gt;0,'償却資産明細書(入力)'!F11&lt;1),"取得月を入力！")</f>
        <v>0</v>
      </c>
      <c r="AU10" s="16" t="b">
        <f>IF(AND('償却資産明細書(入力)'!E11&gt;0,'償却資産明細書(入力)'!D11=""),"元号を入力")</f>
        <v>0</v>
      </c>
      <c r="AV10" s="16" t="b">
        <f>IF(AND('償却資産明細書(入力)'!G11&gt;0,OR('償却資産明細書(入力)'!E11&lt;1,'償却資産明細書(入力)'!F11&lt;1)),"取得年を入力！")</f>
        <v>0</v>
      </c>
      <c r="AW10" s="16">
        <f t="shared" si="19"/>
        <v>0</v>
      </c>
      <c r="AZ10" s="51" t="b">
        <f t="shared" si="20"/>
        <v>0</v>
      </c>
      <c r="BA10" s="16" t="b">
        <f>IF('償却資産明細書(入力)'!AA11="",IF(AND('償却資産明細書(入力)'!G11&gt;1,'償却資産明細書(入力)'!J11=0),"耐用年数を入力！"))</f>
        <v>0</v>
      </c>
      <c r="BB10" s="342">
        <f t="shared" si="21"/>
        <v>0</v>
      </c>
      <c r="BC10" s="611">
        <f t="shared" si="22"/>
        <v>0</v>
      </c>
      <c r="BE10" s="16" t="b">
        <f>IF(OR(AND('償却資産明細書(入力)'!U11="",'償却資産明細書(入力)'!G11&gt;1,'償却資産明細書(入力)'!Y11&gt;0),AND('償却資産明細書(入力)'!U11="",'償却資産明細書(入力)'!S11&gt;1)),"事業割合入力")</f>
        <v>0</v>
      </c>
      <c r="BF10" s="16" t="b">
        <f>IF('償却資産明細書(入力)'!U11&gt;1,"事業割合エラー")</f>
        <v>0</v>
      </c>
      <c r="BG10" s="342">
        <f>IF(BE10="事業割合入力",BE10,IF(BF10="事業割合エラー",BF10,ROUNDDOWN('償却資産明細書(入力)'!U11*BB10,0)))</f>
        <v>0</v>
      </c>
      <c r="BH10" s="611">
        <f>IF(BE10="事業割合入力",BE10,IF(BF10="事業割合エラー",BF10,ROUNDDOWN('償却資産明細書(入力)'!U11*BC10,0)))</f>
        <v>0</v>
      </c>
      <c r="BI10" s="342">
        <f>IF('償却資産明細書(入力)'!Y11&gt;0,ROUNDDOWN(AP9*'償却資産明細書(入力)'!U11,0),0)</f>
        <v>0</v>
      </c>
      <c r="BJ10" s="342">
        <f t="shared" si="23"/>
        <v>0</v>
      </c>
      <c r="BK10" s="342">
        <f>IF(H10&gt;0,'償却資産明細書(入力)'!Z11*'償却資産明細書(入力)'!U11,0)</f>
        <v>0</v>
      </c>
      <c r="BL10" s="342">
        <f t="shared" si="24"/>
        <v>0</v>
      </c>
    </row>
    <row r="11" spans="1:64" x14ac:dyDescent="0.15">
      <c r="A11">
        <v>10</v>
      </c>
      <c r="B11" s="306">
        <f t="shared" si="0"/>
        <v>0.1</v>
      </c>
      <c r="C11" s="304">
        <f t="shared" si="1"/>
        <v>0.1</v>
      </c>
      <c r="E11" s="51">
        <f>計算シート!$C$2+63</f>
        <v>68</v>
      </c>
      <c r="F11" s="51">
        <f>IF('償却資産明細書(入力)'!D12="平成",'償却資産明細書(入力)'!E12+63,'償却資産明細書(入力)'!E12)</f>
        <v>0</v>
      </c>
      <c r="G11" s="51">
        <f>'償却資産明細書(入力)'!F12</f>
        <v>0</v>
      </c>
      <c r="H11" s="51">
        <f>'償却資産明細書(入力)'!Y12</f>
        <v>0</v>
      </c>
      <c r="I11" s="51">
        <f>'償却資産明細書(入力)'!G12</f>
        <v>0</v>
      </c>
      <c r="J11" s="51">
        <f>IF(OR(AND('償却資産明細書(入力)'!D12="平成",'償却資産明細書(入力)'!E12&gt;=19,'償却資産明細書(入力)'!F12&gt;=4),AND('償却資産明細書(入力)'!D12="平成",'償却資産明細書(入力)'!E12&gt;=20)),I11,IF('償却資産明細書(入力)'!AA12="一括償却資産",I11,ROUNDDOWN(I11*0.9,0)))</f>
        <v>0</v>
      </c>
      <c r="K11" s="51">
        <f>IF('償却資産明細書(入力)'!AA12="一括償却資産",0,IF(I11&gt;0,1,0))</f>
        <v>0</v>
      </c>
      <c r="L11" s="342">
        <f>IF('償却資産明細書(入力)'!AA12="一括償却資産",0,ROUNDDOWN(I11*0.05,0))</f>
        <v>0</v>
      </c>
      <c r="M11" s="51">
        <f>'償却資産明細書(入力)'!J12</f>
        <v>0</v>
      </c>
      <c r="N11" s="607">
        <f>'償却資産明細書(入力)'!K12</f>
        <v>0</v>
      </c>
      <c r="O11" s="356">
        <f t="shared" si="2"/>
        <v>0</v>
      </c>
      <c r="P11" s="609" t="e">
        <f t="shared" si="3"/>
        <v>#DIV/0!</v>
      </c>
      <c r="Q11" s="51">
        <f>IF(AND(F11&gt;=82,G11&gt;3),IF('償却資産明細書(入力)'!AA12="一括償却資産",ROUNDDOWN(I11/3,0),ROUNDDOWN(I11*O11,0)),IF('償却資産明細書(入力)'!AA12="一括償却資産",ROUNDDOWN(J11/3,0),ROUNDDOWN(J11*O11,0)))</f>
        <v>0</v>
      </c>
      <c r="R11" s="607" t="e">
        <f>IF(AND(F11&gt;=82,G11&gt;3),IF('償却資産明細書(入力)'!AA12="一括償却資産",ROUNDDOWN(I11/3,0),ROUNDDOWN(I11*P11,0)),IF('償却資産明細書(入力)'!AA12="一括償却資産",ROUNDDOWN(J11/3,0),ROUNDDOWN(J11*P11,0)))</f>
        <v>#DIV/0!</v>
      </c>
      <c r="T11" s="51">
        <f t="shared" si="4"/>
        <v>13</v>
      </c>
      <c r="U11" s="51">
        <f>IF(AND(F11&gt;=82,G11&gt;3),IF('償却資産明細書(入力)'!AA12="一括償却資産",ROUNDUP(I11/3,0),IF(AND(E11=F11,H11&gt;0),ROUNDDOWN(Q11*AF11/12,0),ROUNDDOWN(Q11*T11/12,0))),IF('償却資産明細書(入力)'!AA12="一括償却資産",ROUNDDOWN(J11/3,0),IF(AND(E11=F11,H11&gt;0),ROUNDDOWN(Q11*AF11/12,0),ROUNDDOWN(Q11*T11/12,0))))</f>
        <v>0</v>
      </c>
      <c r="V11" s="607" t="e">
        <f>IF(AND(F11&gt;=82,G11&gt;3),IF('償却資産明細書(入力)'!AA12="一括償却資産",ROUNDUP(I11/3,0),IF(AND(E11=F11,H11&gt;0),ROUNDDOWN(R11*AF11/12,0),ROUNDDOWN(R11*T11/12,0))),IF('償却資産明細書(入力)'!AA12="一括償却資産",ROUNDDOWN(J11/3,0),IF(AND(E11=F11,H11&gt;0),ROUNDDOWN(R11*AF11/12,0),ROUNDDOWN(R11*T11/12,0))))</f>
        <v>#DIV/0!</v>
      </c>
      <c r="W11" s="51">
        <f>IF('償却資産明細書(入力)'!D12="",0,IF(OR(AC11="最終年",AD11="最終年"),Q11*Y11/12,Z11))</f>
        <v>0</v>
      </c>
      <c r="X11" s="51">
        <f t="shared" si="5"/>
        <v>0</v>
      </c>
      <c r="Y11" s="51">
        <f t="shared" si="6"/>
        <v>0</v>
      </c>
      <c r="Z11" s="51">
        <f t="shared" si="7"/>
        <v>0</v>
      </c>
      <c r="AA11" s="51">
        <f>IF('償却資産明細書(入力)'!AA12="一括償却資産",Z11,IF(Z11&lt;W11,Z11,W11))</f>
        <v>0</v>
      </c>
      <c r="AB11" s="51" t="b">
        <f t="shared" si="8"/>
        <v>0</v>
      </c>
      <c r="AC11" s="51" t="str">
        <f t="shared" si="9"/>
        <v/>
      </c>
      <c r="AD11" s="51" t="str">
        <f t="shared" si="10"/>
        <v/>
      </c>
      <c r="AE11" s="51" t="str">
        <f t="shared" si="11"/>
        <v>－</v>
      </c>
      <c r="AF11" s="16" t="str">
        <f>IF(OR(F11=0,G11=0),"",IF(OR('償却資産明細書(入力)'!AA12="一括償却資産",AC11="償却終了",AD11="償却終了"),"－",AE11))</f>
        <v/>
      </c>
      <c r="AG11" s="16">
        <f>IF(OR('収支内訳書（裏）１'!I32="",'収支内訳書（裏）１'!K32="",'収支内訳書（裏）１'!M32="",'収支内訳書（裏）１'!O32=""),0,IF(F11&gt;0,ROUNDDOWN((I11-L11-U11)/Q11,0)+1+F11,0))</f>
        <v>0</v>
      </c>
      <c r="AH11" s="16" t="str">
        <f t="shared" si="12"/>
        <v>－</v>
      </c>
      <c r="AI11" s="16" t="str">
        <f t="shared" si="13"/>
        <v>－</v>
      </c>
      <c r="AJ11" s="16">
        <f t="shared" si="14"/>
        <v>0</v>
      </c>
      <c r="AK11" s="51">
        <f t="shared" si="15"/>
        <v>0</v>
      </c>
      <c r="AL11" s="607">
        <f t="shared" si="16"/>
        <v>0</v>
      </c>
      <c r="AM11" s="60">
        <f t="shared" si="17"/>
        <v>0</v>
      </c>
      <c r="AN11" s="614">
        <f t="shared" si="18"/>
        <v>0</v>
      </c>
      <c r="AO11" s="610"/>
      <c r="AP11" s="16">
        <f>IF(OR('償却資産明細書(入力)'!D12="",'償却資産明細書(入力)'!E12="",'償却資産明細書(入力)'!F12="",'償却資産明細書(入力)'!G12=""),0,IF(ISTEXT(AB11),AB11,I11-AN11))</f>
        <v>0</v>
      </c>
      <c r="AQ11" s="610"/>
      <c r="AS11" s="16" t="b">
        <f>IF(AND('償却資産明細書(入力)'!AA12="一括償却資産",E11&gt;F11+X11+1),"償却済、記載不要")</f>
        <v>0</v>
      </c>
      <c r="AT11" s="16" t="b">
        <f>IF(AND('償却資産明細書(入力)'!E12&gt;0,'償却資産明細書(入力)'!F12&lt;1),"取得月を入力！")</f>
        <v>0</v>
      </c>
      <c r="AU11" s="16" t="b">
        <f>IF(AND('償却資産明細書(入力)'!E12&gt;0,'償却資産明細書(入力)'!D12=""),"元号を入力")</f>
        <v>0</v>
      </c>
      <c r="AV11" s="16" t="b">
        <f>IF(AND('償却資産明細書(入力)'!G12&gt;0,OR('償却資産明細書(入力)'!E12&lt;1,'償却資産明細書(入力)'!F12&lt;1)),"取得年を入力！")</f>
        <v>0</v>
      </c>
      <c r="AW11" s="16">
        <f t="shared" si="19"/>
        <v>0</v>
      </c>
      <c r="AZ11" s="51" t="b">
        <f t="shared" si="20"/>
        <v>0</v>
      </c>
      <c r="BA11" s="16" t="b">
        <f>IF('償却資産明細書(入力)'!AA12="",IF(AND('償却資産明細書(入力)'!G12&gt;1,'償却資産明細書(入力)'!J12=0),"耐用年数を入力！"))</f>
        <v>0</v>
      </c>
      <c r="BB11" s="342">
        <f t="shared" si="21"/>
        <v>0</v>
      </c>
      <c r="BC11" s="611">
        <f t="shared" si="22"/>
        <v>0</v>
      </c>
      <c r="BE11" s="16" t="b">
        <f>IF(OR(AND('償却資産明細書(入力)'!U12="",'償却資産明細書(入力)'!G12&gt;1,'償却資産明細書(入力)'!Y12&gt;0),AND('償却資産明細書(入力)'!U12="",'償却資産明細書(入力)'!S12&gt;1)),"事業割合入力")</f>
        <v>0</v>
      </c>
      <c r="BF11" s="16" t="b">
        <f>IF('償却資産明細書(入力)'!U12&gt;1,"事業割合エラー")</f>
        <v>0</v>
      </c>
      <c r="BG11" s="342">
        <f>IF(BE11="事業割合入力",BE11,IF(BF11="事業割合エラー",BF11,ROUNDDOWN('償却資産明細書(入力)'!U12*BB11,0)))</f>
        <v>0</v>
      </c>
      <c r="BH11" s="611">
        <f>IF(BE11="事業割合入力",BE11,IF(BF11="事業割合エラー",BF11,ROUNDDOWN('償却資産明細書(入力)'!U12*BC11,0)))</f>
        <v>0</v>
      </c>
      <c r="BI11" s="342">
        <f>IF('償却資産明細書(入力)'!Y12&gt;0,ROUNDDOWN(AP10*'償却資産明細書(入力)'!U12,0),0)</f>
        <v>0</v>
      </c>
      <c r="BJ11" s="342">
        <f t="shared" si="23"/>
        <v>0</v>
      </c>
      <c r="BK11" s="342">
        <f>IF(H11&gt;0,'償却資産明細書(入力)'!Z12*'償却資産明細書(入力)'!U12,0)</f>
        <v>0</v>
      </c>
      <c r="BL11" s="342">
        <f t="shared" si="24"/>
        <v>0</v>
      </c>
    </row>
    <row r="12" spans="1:64" x14ac:dyDescent="0.15">
      <c r="A12">
        <v>11</v>
      </c>
      <c r="B12" s="306">
        <f t="shared" si="0"/>
        <v>0.09</v>
      </c>
      <c r="C12" s="304">
        <f t="shared" si="1"/>
        <v>9.0999999999999998E-2</v>
      </c>
      <c r="E12" s="51">
        <f>計算シート!$C$2+63</f>
        <v>68</v>
      </c>
      <c r="F12" s="51">
        <f>IF('償却資産明細書(入力)'!D13="平成",'償却資産明細書(入力)'!E13+63,'償却資産明細書(入力)'!E13)</f>
        <v>0</v>
      </c>
      <c r="G12" s="51">
        <f>'償却資産明細書(入力)'!F13</f>
        <v>0</v>
      </c>
      <c r="H12" s="51">
        <f>'償却資産明細書(入力)'!Y13</f>
        <v>0</v>
      </c>
      <c r="I12" s="51">
        <f>'償却資産明細書(入力)'!G13</f>
        <v>0</v>
      </c>
      <c r="J12" s="51">
        <f>IF(OR(AND('償却資産明細書(入力)'!D13="平成",'償却資産明細書(入力)'!E13&gt;=19,'償却資産明細書(入力)'!F13&gt;=4),AND('償却資産明細書(入力)'!D13="平成",'償却資産明細書(入力)'!E13&gt;=20)),I12,IF('償却資産明細書(入力)'!AA13="一括償却資産",I12,ROUNDDOWN(I12*0.9,0)))</f>
        <v>0</v>
      </c>
      <c r="K12" s="51">
        <f>IF('償却資産明細書(入力)'!AA13="一括償却資産",0,IF(I12&gt;0,1,0))</f>
        <v>0</v>
      </c>
      <c r="L12" s="342">
        <f>IF('償却資産明細書(入力)'!AA13="一括償却資産",0,ROUNDDOWN(I12*0.05,0))</f>
        <v>0</v>
      </c>
      <c r="M12" s="51">
        <f>'償却資産明細書(入力)'!J13</f>
        <v>0</v>
      </c>
      <c r="N12" s="607">
        <f>'償却資産明細書(入力)'!K13</f>
        <v>0</v>
      </c>
      <c r="O12" s="356">
        <f t="shared" si="2"/>
        <v>0</v>
      </c>
      <c r="P12" s="609" t="e">
        <f t="shared" si="3"/>
        <v>#DIV/0!</v>
      </c>
      <c r="Q12" s="51">
        <f>IF(AND(F12&gt;=82,G12&gt;3),IF('償却資産明細書(入力)'!AA13="一括償却資産",ROUNDDOWN(I12/3,0),ROUNDDOWN(I12*O12,0)),IF('償却資産明細書(入力)'!AA13="一括償却資産",ROUNDDOWN(J12/3,0),ROUNDDOWN(J12*O12,0)))</f>
        <v>0</v>
      </c>
      <c r="R12" s="607" t="e">
        <f>IF(AND(F12&gt;=82,G12&gt;3),IF('償却資産明細書(入力)'!AA13="一括償却資産",ROUNDDOWN(I12/3,0),ROUNDDOWN(I12*P12,0)),IF('償却資産明細書(入力)'!AA13="一括償却資産",ROUNDDOWN(J12/3,0),ROUNDDOWN(J12*P12,0)))</f>
        <v>#DIV/0!</v>
      </c>
      <c r="T12" s="51">
        <f t="shared" si="4"/>
        <v>13</v>
      </c>
      <c r="U12" s="51">
        <f>IF(AND(F12&gt;=82,G12&gt;3),IF('償却資産明細書(入力)'!AA13="一括償却資産",ROUNDUP(I12/3,0),IF(AND(E12=F12,H12&gt;0),ROUNDDOWN(Q12*AF12/12,0),ROUNDDOWN(Q12*T12/12,0))),IF('償却資産明細書(入力)'!AA13="一括償却資産",ROUNDDOWN(J12/3,0),IF(AND(E12=F12,H12&gt;0),ROUNDDOWN(Q12*AF12/12,0),ROUNDDOWN(Q12*T12/12,0))))</f>
        <v>0</v>
      </c>
      <c r="V12" s="607" t="e">
        <f>IF(AND(F12&gt;=82,G12&gt;3),IF('償却資産明細書(入力)'!AA13="一括償却資産",ROUNDUP(I12/3,0),IF(AND(E12=F12,H12&gt;0),ROUNDDOWN(R12*AF12/12,0),ROUNDDOWN(R12*T12/12,0))),IF('償却資産明細書(入力)'!AA13="一括償却資産",ROUNDDOWN(J12/3,0),IF(AND(E12=F12,H12&gt;0),ROUNDDOWN(R12*AF12/12,0),ROUNDDOWN(R12*T12/12,0))))</f>
        <v>#DIV/0!</v>
      </c>
      <c r="W12" s="51">
        <f>IF('償却資産明細書(入力)'!D13="",0,IF(OR(AC12="最終年",AD12="最終年"),Q12*Y12/12,Z12))</f>
        <v>0</v>
      </c>
      <c r="X12" s="51">
        <f t="shared" si="5"/>
        <v>0</v>
      </c>
      <c r="Y12" s="51">
        <f t="shared" si="6"/>
        <v>0</v>
      </c>
      <c r="Z12" s="51">
        <f t="shared" si="7"/>
        <v>0</v>
      </c>
      <c r="AA12" s="51">
        <f>IF('償却資産明細書(入力)'!AA13="一括償却資産",Z12,IF(Z12&lt;W12,Z12,W12))</f>
        <v>0</v>
      </c>
      <c r="AB12" s="51" t="b">
        <f t="shared" si="8"/>
        <v>0</v>
      </c>
      <c r="AC12" s="51" t="str">
        <f t="shared" si="9"/>
        <v/>
      </c>
      <c r="AD12" s="51" t="str">
        <f t="shared" si="10"/>
        <v/>
      </c>
      <c r="AE12" s="51" t="str">
        <f t="shared" si="11"/>
        <v>－</v>
      </c>
      <c r="AF12" s="16" t="str">
        <f>IF(OR(F12=0,G12=0),"",IF(OR('償却資産明細書(入力)'!AA13="一括償却資産",AC12="償却終了",AD12="償却終了"),"－",AE12))</f>
        <v/>
      </c>
      <c r="AG12" s="16">
        <f>IF(OR('収支内訳書（裏）１'!I33="",'収支内訳書（裏）１'!K33="",'収支内訳書（裏）１'!M33="",'収支内訳書（裏）１'!O33=""),0,IF(F12&gt;0,ROUNDDOWN((I12-L12-U12)/Q12,0)+1+F12,0))</f>
        <v>0</v>
      </c>
      <c r="AH12" s="16" t="str">
        <f t="shared" si="12"/>
        <v>－</v>
      </c>
      <c r="AI12" s="16" t="str">
        <f t="shared" si="13"/>
        <v>－</v>
      </c>
      <c r="AJ12" s="16">
        <f t="shared" si="14"/>
        <v>0</v>
      </c>
      <c r="AK12" s="51">
        <f t="shared" si="15"/>
        <v>0</v>
      </c>
      <c r="AL12" s="607">
        <f t="shared" si="16"/>
        <v>0</v>
      </c>
      <c r="AM12" s="60">
        <f t="shared" si="17"/>
        <v>0</v>
      </c>
      <c r="AN12" s="614">
        <f t="shared" si="18"/>
        <v>0</v>
      </c>
      <c r="AO12" s="610"/>
      <c r="AP12" s="16">
        <f>IF(OR('償却資産明細書(入力)'!D13="",'償却資産明細書(入力)'!E13="",'償却資産明細書(入力)'!F13="",'償却資産明細書(入力)'!G13=""),0,IF(ISTEXT(AB12),AB12,I12-AN12))</f>
        <v>0</v>
      </c>
      <c r="AQ12" s="610"/>
      <c r="AS12" s="16" t="b">
        <f>IF(AND('償却資産明細書(入力)'!AA13="一括償却資産",E12&gt;F12+X12+1),"償却済、記載不要")</f>
        <v>0</v>
      </c>
      <c r="AT12" s="16" t="b">
        <f>IF(AND('償却資産明細書(入力)'!E13&gt;0,'償却資産明細書(入力)'!F13&lt;1),"取得月を入力！")</f>
        <v>0</v>
      </c>
      <c r="AU12" s="16" t="b">
        <f>IF(AND('償却資産明細書(入力)'!E13&gt;0,'償却資産明細書(入力)'!D13=""),"元号を入力")</f>
        <v>0</v>
      </c>
      <c r="AV12" s="16" t="b">
        <f>IF(AND('償却資産明細書(入力)'!G13&gt;0,OR('償却資産明細書(入力)'!E13&lt;1,'償却資産明細書(入力)'!F13&lt;1)),"取得年を入力！")</f>
        <v>0</v>
      </c>
      <c r="AW12" s="16">
        <f t="shared" si="19"/>
        <v>0</v>
      </c>
      <c r="AZ12" s="51" t="b">
        <f t="shared" si="20"/>
        <v>0</v>
      </c>
      <c r="BA12" s="16" t="b">
        <f>IF('償却資産明細書(入力)'!AA13="",IF(AND('償却資産明細書(入力)'!G13&gt;1,'償却資産明細書(入力)'!J13=0),"耐用年数を入力！"))</f>
        <v>0</v>
      </c>
      <c r="BB12" s="342">
        <f t="shared" si="21"/>
        <v>0</v>
      </c>
      <c r="BC12" s="611">
        <f t="shared" si="22"/>
        <v>0</v>
      </c>
      <c r="BE12" s="16" t="b">
        <f>IF(OR(AND('償却資産明細書(入力)'!U13="",'償却資産明細書(入力)'!G13&gt;1,'償却資産明細書(入力)'!Y13&gt;0),AND('償却資産明細書(入力)'!U13="",'償却資産明細書(入力)'!S13&gt;1)),"事業割合入力")</f>
        <v>0</v>
      </c>
      <c r="BF12" s="16" t="b">
        <f>IF('償却資産明細書(入力)'!U13&gt;1,"事業割合エラー")</f>
        <v>0</v>
      </c>
      <c r="BG12" s="342">
        <f>IF(BE12="事業割合入力",BE12,IF(BF12="事業割合エラー",BF12,ROUNDDOWN('償却資産明細書(入力)'!U13*BB12,0)))</f>
        <v>0</v>
      </c>
      <c r="BH12" s="611">
        <f>IF(BE12="事業割合入力",BE12,IF(BF12="事業割合エラー",BF12,ROUNDDOWN('償却資産明細書(入力)'!U13*BC12,0)))</f>
        <v>0</v>
      </c>
      <c r="BI12" s="342">
        <f>IF('償却資産明細書(入力)'!Y13&gt;0,ROUNDDOWN(AP11*'償却資産明細書(入力)'!U13,0),0)</f>
        <v>0</v>
      </c>
      <c r="BJ12" s="342">
        <f t="shared" si="23"/>
        <v>0</v>
      </c>
      <c r="BK12" s="342">
        <f>IF(H12&gt;0,'償却資産明細書(入力)'!Z13*'償却資産明細書(入力)'!U13,0)</f>
        <v>0</v>
      </c>
      <c r="BL12" s="342">
        <f t="shared" si="24"/>
        <v>0</v>
      </c>
    </row>
    <row r="13" spans="1:64" x14ac:dyDescent="0.15">
      <c r="A13">
        <v>12</v>
      </c>
      <c r="B13" s="306">
        <f t="shared" si="0"/>
        <v>8.3000000000000004E-2</v>
      </c>
      <c r="C13" s="304">
        <f t="shared" si="1"/>
        <v>8.4000000000000005E-2</v>
      </c>
      <c r="E13" s="51">
        <f>計算シート!$C$2+63</f>
        <v>68</v>
      </c>
      <c r="F13" s="51">
        <f>IF('償却資産明細書(入力)'!D14="平成",'償却資産明細書(入力)'!E14+63,'償却資産明細書(入力)'!E14)</f>
        <v>0</v>
      </c>
      <c r="G13" s="51">
        <f>'償却資産明細書(入力)'!F14</f>
        <v>0</v>
      </c>
      <c r="H13" s="51">
        <f>'償却資産明細書(入力)'!Y14</f>
        <v>0</v>
      </c>
      <c r="I13" s="51">
        <f>'償却資産明細書(入力)'!G14</f>
        <v>0</v>
      </c>
      <c r="J13" s="51">
        <f>IF(OR(AND('償却資産明細書(入力)'!D14="平成",'償却資産明細書(入力)'!E14&gt;=19,'償却資産明細書(入力)'!F14&gt;=4),AND('償却資産明細書(入力)'!D14="平成",'償却資産明細書(入力)'!E14&gt;=20)),I13,IF('償却資産明細書(入力)'!AA14="一括償却資産",I13,ROUNDDOWN(I13*0.9,0)))</f>
        <v>0</v>
      </c>
      <c r="K13" s="51">
        <f>IF('償却資産明細書(入力)'!AA14="一括償却資産",0,IF(I13&gt;0,1,0))</f>
        <v>0</v>
      </c>
      <c r="L13" s="342">
        <f>IF('償却資産明細書(入力)'!AA14="一括償却資産",0,ROUNDDOWN(I13*0.05,0))</f>
        <v>0</v>
      </c>
      <c r="M13" s="51">
        <f>'償却資産明細書(入力)'!J14</f>
        <v>0</v>
      </c>
      <c r="N13" s="607">
        <f>'償却資産明細書(入力)'!K14</f>
        <v>0</v>
      </c>
      <c r="O13" s="356">
        <f t="shared" si="2"/>
        <v>0</v>
      </c>
      <c r="P13" s="609" t="e">
        <f t="shared" si="3"/>
        <v>#DIV/0!</v>
      </c>
      <c r="Q13" s="51">
        <f>IF(AND(F13&gt;=82,G13&gt;3),IF('償却資産明細書(入力)'!AA14="一括償却資産",ROUNDDOWN(I13/3,0),ROUNDDOWN(I13*O13,0)),IF('償却資産明細書(入力)'!AA14="一括償却資産",ROUNDDOWN(J13/3,0),ROUNDDOWN(J13*O13,0)))</f>
        <v>0</v>
      </c>
      <c r="R13" s="607" t="e">
        <f>IF(AND(F13&gt;=82,G13&gt;3),IF('償却資産明細書(入力)'!AA14="一括償却資産",ROUNDDOWN(I13/3,0),ROUNDDOWN(I13*P13,0)),IF('償却資産明細書(入力)'!AA14="一括償却資産",ROUNDDOWN(J13/3,0),ROUNDDOWN(J13*P13,0)))</f>
        <v>#DIV/0!</v>
      </c>
      <c r="T13" s="51">
        <f t="shared" si="4"/>
        <v>13</v>
      </c>
      <c r="U13" s="51">
        <f>IF(AND(F13&gt;=82,G13&gt;3),IF('償却資産明細書(入力)'!AA14="一括償却資産",ROUNDUP(I13/3,0),IF(AND(E13=F13,H13&gt;0),ROUNDDOWN(Q13*AF13/12,0),ROUNDDOWN(Q13*T13/12,0))),IF('償却資産明細書(入力)'!AA14="一括償却資産",ROUNDDOWN(J13/3,0),IF(AND(E13=F13,H13&gt;0),ROUNDDOWN(Q13*AF13/12,0),ROUNDDOWN(Q13*T13/12,0))))</f>
        <v>0</v>
      </c>
      <c r="V13" s="607" t="e">
        <f>IF(AND(F13&gt;=82,G13&gt;3),IF('償却資産明細書(入力)'!AA14="一括償却資産",ROUNDUP(I13/3,0),IF(AND(E13=F13,H13&gt;0),ROUNDDOWN(R13*AF13/12,0),ROUNDDOWN(R13*T13/12,0))),IF('償却資産明細書(入力)'!AA14="一括償却資産",ROUNDDOWN(J13/3,0),IF(AND(E13=F13,H13&gt;0),ROUNDDOWN(R13*AF13/12,0),ROUNDDOWN(R13*T13/12,0))))</f>
        <v>#DIV/0!</v>
      </c>
      <c r="W13" s="51">
        <f>IF('償却資産明細書(入力)'!D14="",0,IF(OR(AC13="最終年",AD13="最終年"),Q13*Y13/12,Z13))</f>
        <v>0</v>
      </c>
      <c r="X13" s="51">
        <f t="shared" si="5"/>
        <v>0</v>
      </c>
      <c r="Y13" s="51">
        <f t="shared" si="6"/>
        <v>0</v>
      </c>
      <c r="Z13" s="51">
        <f t="shared" si="7"/>
        <v>0</v>
      </c>
      <c r="AA13" s="51">
        <f>IF('償却資産明細書(入力)'!AA14="一括償却資産",Z13,IF(Z13&lt;W13,Z13,W13))</f>
        <v>0</v>
      </c>
      <c r="AB13" s="51" t="b">
        <f t="shared" si="8"/>
        <v>0</v>
      </c>
      <c r="AC13" s="51" t="str">
        <f t="shared" si="9"/>
        <v/>
      </c>
      <c r="AD13" s="51" t="str">
        <f t="shared" si="10"/>
        <v/>
      </c>
      <c r="AE13" s="51" t="str">
        <f t="shared" si="11"/>
        <v>－</v>
      </c>
      <c r="AF13" s="16" t="str">
        <f>IF(OR(F13=0,G13=0),"",IF(OR('償却資産明細書(入力)'!AA14="一括償却資産",AC13="償却終了",AD13="償却終了"),"－",AE13))</f>
        <v/>
      </c>
      <c r="AG13" s="16">
        <f>IF(OR('収支内訳書（裏）１'!I34="",'収支内訳書（裏）１'!K34="",'収支内訳書（裏）１'!M34="",'収支内訳書（裏）１'!O34=""),0,IF(F13&gt;0,ROUNDDOWN((I13-L13-U13)/Q13,0)+1+F13,0))</f>
        <v>0</v>
      </c>
      <c r="AH13" s="16" t="str">
        <f t="shared" si="12"/>
        <v>－</v>
      </c>
      <c r="AI13" s="16" t="str">
        <f t="shared" si="13"/>
        <v>－</v>
      </c>
      <c r="AJ13" s="16">
        <f t="shared" si="14"/>
        <v>0</v>
      </c>
      <c r="AK13" s="51">
        <f t="shared" si="15"/>
        <v>0</v>
      </c>
      <c r="AL13" s="607">
        <f t="shared" si="16"/>
        <v>0</v>
      </c>
      <c r="AM13" s="60">
        <f t="shared" si="17"/>
        <v>0</v>
      </c>
      <c r="AN13" s="614">
        <f t="shared" si="18"/>
        <v>0</v>
      </c>
      <c r="AO13" s="610"/>
      <c r="AP13" s="16">
        <f>IF(OR('償却資産明細書(入力)'!D14="",'償却資産明細書(入力)'!E14="",'償却資産明細書(入力)'!F14="",'償却資産明細書(入力)'!G14=""),0,IF(ISTEXT(AB13),AB13,I13-AN13))</f>
        <v>0</v>
      </c>
      <c r="AQ13" s="610"/>
      <c r="AS13" s="16" t="b">
        <f>IF(AND('償却資産明細書(入力)'!AA14="一括償却資産",E13&gt;F13+X13+1),"償却済、記載不要")</f>
        <v>0</v>
      </c>
      <c r="AT13" s="16" t="b">
        <f>IF(AND('償却資産明細書(入力)'!E14&gt;0,'償却資産明細書(入力)'!F14&lt;1),"取得月を入力！")</f>
        <v>0</v>
      </c>
      <c r="AU13" s="16" t="b">
        <f>IF(AND('償却資産明細書(入力)'!E14&gt;0,'償却資産明細書(入力)'!D14=""),"元号を入力")</f>
        <v>0</v>
      </c>
      <c r="AV13" s="16" t="b">
        <f>IF(AND('償却資産明細書(入力)'!G14&gt;0,OR('償却資産明細書(入力)'!E14&lt;1,'償却資産明細書(入力)'!F14&lt;1)),"取得年を入力！")</f>
        <v>0</v>
      </c>
      <c r="AW13" s="16">
        <f t="shared" si="19"/>
        <v>0</v>
      </c>
      <c r="AZ13" s="51" t="b">
        <f t="shared" si="20"/>
        <v>0</v>
      </c>
      <c r="BA13" s="16" t="b">
        <f>IF('償却資産明細書(入力)'!AA14="",IF(AND('償却資産明細書(入力)'!G14&gt;1,'償却資産明細書(入力)'!J14=0),"耐用年数を入力！"))</f>
        <v>0</v>
      </c>
      <c r="BB13" s="342">
        <f t="shared" si="21"/>
        <v>0</v>
      </c>
      <c r="BC13" s="611">
        <f t="shared" si="22"/>
        <v>0</v>
      </c>
      <c r="BE13" s="16" t="b">
        <f>IF(OR(AND('償却資産明細書(入力)'!U14="",'償却資産明細書(入力)'!G14&gt;1,'償却資産明細書(入力)'!Y14&gt;0),AND('償却資産明細書(入力)'!U14="",'償却資産明細書(入力)'!S14&gt;1)),"事業割合入力")</f>
        <v>0</v>
      </c>
      <c r="BF13" s="16" t="b">
        <f>IF('償却資産明細書(入力)'!U14&gt;1,"事業割合エラー")</f>
        <v>0</v>
      </c>
      <c r="BG13" s="342">
        <f>IF(BE13="事業割合入力",BE13,IF(BF13="事業割合エラー",BF13,ROUNDDOWN('償却資産明細書(入力)'!U14*BB13,0)))</f>
        <v>0</v>
      </c>
      <c r="BH13" s="611">
        <f>IF(BE13="事業割合入力",BE13,IF(BF13="事業割合エラー",BF13,ROUNDDOWN('償却資産明細書(入力)'!U14*BC13,0)))</f>
        <v>0</v>
      </c>
      <c r="BI13" s="342">
        <f>IF('償却資産明細書(入力)'!Y14&gt;0,ROUNDDOWN(AP12*'償却資産明細書(入力)'!U14,0),0)</f>
        <v>0</v>
      </c>
      <c r="BJ13" s="342">
        <f t="shared" si="23"/>
        <v>0</v>
      </c>
      <c r="BK13" s="342">
        <f>IF(H13&gt;0,'償却資産明細書(入力)'!Z14*'償却資産明細書(入力)'!U14,0)</f>
        <v>0</v>
      </c>
      <c r="BL13" s="342">
        <f t="shared" si="24"/>
        <v>0</v>
      </c>
    </row>
    <row r="14" spans="1:64" x14ac:dyDescent="0.15">
      <c r="A14">
        <v>13</v>
      </c>
      <c r="B14" s="306">
        <f t="shared" si="0"/>
        <v>7.5999999999999998E-2</v>
      </c>
      <c r="C14" s="304">
        <f t="shared" si="1"/>
        <v>7.6999999999999999E-2</v>
      </c>
      <c r="E14" s="51">
        <f>計算シート!$C$2+63</f>
        <v>68</v>
      </c>
      <c r="F14" s="51">
        <f>IF('償却資産明細書(入力)'!D15="平成",'償却資産明細書(入力)'!E15+63,'償却資産明細書(入力)'!E15)</f>
        <v>0</v>
      </c>
      <c r="G14" s="51">
        <f>'償却資産明細書(入力)'!F15</f>
        <v>0</v>
      </c>
      <c r="H14" s="51">
        <f>'償却資産明細書(入力)'!Y15</f>
        <v>0</v>
      </c>
      <c r="I14" s="51">
        <f>'償却資産明細書(入力)'!G15</f>
        <v>0</v>
      </c>
      <c r="J14" s="51">
        <f>IF(OR(AND('償却資産明細書(入力)'!D15="平成",'償却資産明細書(入力)'!E15&gt;=19,'償却資産明細書(入力)'!F15&gt;=4),AND('償却資産明細書(入力)'!D15="平成",'償却資産明細書(入力)'!E15&gt;=20)),I14,IF('償却資産明細書(入力)'!AA15="一括償却資産",I14,ROUNDDOWN(I14*0.9,0)))</f>
        <v>0</v>
      </c>
      <c r="K14" s="51">
        <f>IF('償却資産明細書(入力)'!AA15="一括償却資産",0,IF(I14&gt;0,1,0))</f>
        <v>0</v>
      </c>
      <c r="L14" s="342">
        <f>IF('償却資産明細書(入力)'!AA15="一括償却資産",0,ROUNDDOWN(I14*0.05,0))</f>
        <v>0</v>
      </c>
      <c r="M14" s="51">
        <f>'償却資産明細書(入力)'!J15</f>
        <v>0</v>
      </c>
      <c r="N14" s="607">
        <f>'償却資産明細書(入力)'!K15</f>
        <v>0</v>
      </c>
      <c r="O14" s="356">
        <f t="shared" si="2"/>
        <v>0</v>
      </c>
      <c r="P14" s="609" t="e">
        <f t="shared" si="3"/>
        <v>#DIV/0!</v>
      </c>
      <c r="Q14" s="51">
        <f>IF(AND(F14&gt;=82,G14&gt;3),IF('償却資産明細書(入力)'!AA15="一括償却資産",ROUNDDOWN(I14/3,0),ROUNDDOWN(I14*O14,0)),IF('償却資産明細書(入力)'!AA15="一括償却資産",ROUNDDOWN(J14/3,0),ROUNDDOWN(J14*O14,0)))</f>
        <v>0</v>
      </c>
      <c r="R14" s="607" t="e">
        <f>IF(AND(F14&gt;=82,G14&gt;3),IF('償却資産明細書(入力)'!AA15="一括償却資産",ROUNDDOWN(I14/3,0),ROUNDDOWN(I14*P14,0)),IF('償却資産明細書(入力)'!AA15="一括償却資産",ROUNDDOWN(J14/3,0),ROUNDDOWN(J14*P14,0)))</f>
        <v>#DIV/0!</v>
      </c>
      <c r="T14" s="51">
        <f t="shared" si="4"/>
        <v>13</v>
      </c>
      <c r="U14" s="51">
        <f>IF(AND(F14&gt;=82,G14&gt;3),IF('償却資産明細書(入力)'!AA15="一括償却資産",ROUNDUP(I14/3,0),IF(AND(E14=F14,H14&gt;0),ROUNDDOWN(Q14*AF14/12,0),ROUNDDOWN(Q14*T14/12,0))),IF('償却資産明細書(入力)'!AA15="一括償却資産",ROUNDDOWN(J14/3,0),IF(AND(E14=F14,H14&gt;0),ROUNDDOWN(Q14*AF14/12,0),ROUNDDOWN(Q14*T14/12,0))))</f>
        <v>0</v>
      </c>
      <c r="V14" s="607" t="e">
        <f>IF(AND(F14&gt;=82,G14&gt;3),IF('償却資産明細書(入力)'!AA15="一括償却資産",ROUNDUP(I14/3,0),IF(AND(E14=F14,H14&gt;0),ROUNDDOWN(R14*AF14/12,0),ROUNDDOWN(R14*T14/12,0))),IF('償却資産明細書(入力)'!AA15="一括償却資産",ROUNDDOWN(J14/3,0),IF(AND(E14=F14,H14&gt;0),ROUNDDOWN(R14*AF14/12,0),ROUNDDOWN(R14*T14/12,0))))</f>
        <v>#DIV/0!</v>
      </c>
      <c r="W14" s="51">
        <f>IF('償却資産明細書(入力)'!D15="",0,IF(OR(AC14="最終年",AD14="最終年"),Q14*Y14/12,Z14))</f>
        <v>0</v>
      </c>
      <c r="X14" s="51">
        <f t="shared" si="5"/>
        <v>0</v>
      </c>
      <c r="Y14" s="51">
        <f t="shared" si="6"/>
        <v>0</v>
      </c>
      <c r="Z14" s="51">
        <f t="shared" si="7"/>
        <v>0</v>
      </c>
      <c r="AA14" s="51">
        <f>IF('償却資産明細書(入力)'!AA15="一括償却資産",Z14,IF(Z14&lt;W14,Z14,W14))</f>
        <v>0</v>
      </c>
      <c r="AB14" s="51" t="b">
        <f t="shared" si="8"/>
        <v>0</v>
      </c>
      <c r="AC14" s="51" t="str">
        <f t="shared" si="9"/>
        <v/>
      </c>
      <c r="AD14" s="51" t="str">
        <f t="shared" si="10"/>
        <v/>
      </c>
      <c r="AE14" s="51" t="str">
        <f t="shared" si="11"/>
        <v>－</v>
      </c>
      <c r="AF14" s="16" t="str">
        <f>IF(OR(F14=0,G14=0),"",IF(OR('償却資産明細書(入力)'!AA15="一括償却資産",AC14="償却終了",AD14="償却終了"),"－",AE14))</f>
        <v/>
      </c>
      <c r="AG14" s="16">
        <f>IF(OR('収支内訳書（裏）１'!I35="",'収支内訳書（裏）１'!K35="",'収支内訳書（裏）１'!M35="",'収支内訳書（裏）１'!O35=""),0,IF(F14&gt;0,ROUNDDOWN((I14-L14-U14)/Q14,0)+1+F14,0))</f>
        <v>0</v>
      </c>
      <c r="AH14" s="16" t="str">
        <f t="shared" si="12"/>
        <v>－</v>
      </c>
      <c r="AI14" s="16" t="str">
        <f t="shared" si="13"/>
        <v>－</v>
      </c>
      <c r="AJ14" s="16">
        <f t="shared" si="14"/>
        <v>0</v>
      </c>
      <c r="AK14" s="51">
        <f t="shared" si="15"/>
        <v>0</v>
      </c>
      <c r="AL14" s="607">
        <f t="shared" si="16"/>
        <v>0</v>
      </c>
      <c r="AM14" s="60">
        <f t="shared" si="17"/>
        <v>0</v>
      </c>
      <c r="AN14" s="614">
        <f t="shared" si="18"/>
        <v>0</v>
      </c>
      <c r="AO14" s="610"/>
      <c r="AP14" s="16">
        <f>IF(OR('償却資産明細書(入力)'!D15="",'償却資産明細書(入力)'!E15="",'償却資産明細書(入力)'!F15="",'償却資産明細書(入力)'!G15=""),0,IF(ISTEXT(AB14),AB14,I14-AN14))</f>
        <v>0</v>
      </c>
      <c r="AQ14" s="610"/>
      <c r="AS14" s="16" t="b">
        <f>IF(AND('償却資産明細書(入力)'!AA15="一括償却資産",E14&gt;F14+X14+1),"償却済、記載不要")</f>
        <v>0</v>
      </c>
      <c r="AT14" s="16" t="b">
        <f>IF(AND('償却資産明細書(入力)'!E15&gt;0,'償却資産明細書(入力)'!F15&lt;1),"取得月を入力！")</f>
        <v>0</v>
      </c>
      <c r="AU14" s="16" t="b">
        <f>IF(AND('償却資産明細書(入力)'!E15&gt;0,'償却資産明細書(入力)'!D15=""),"元号を入力")</f>
        <v>0</v>
      </c>
      <c r="AV14" s="16" t="b">
        <f>IF(AND('償却資産明細書(入力)'!G15&gt;0,OR('償却資産明細書(入力)'!E15&lt;1,'償却資産明細書(入力)'!F15&lt;1)),"取得年を入力！")</f>
        <v>0</v>
      </c>
      <c r="AW14" s="16">
        <f t="shared" si="19"/>
        <v>0</v>
      </c>
      <c r="AZ14" s="51" t="b">
        <f t="shared" si="20"/>
        <v>0</v>
      </c>
      <c r="BA14" s="16" t="b">
        <f>IF('償却資産明細書(入力)'!AA15="",IF(AND('償却資産明細書(入力)'!G15&gt;1,'償却資産明細書(入力)'!J15=0),"耐用年数を入力！"))</f>
        <v>0</v>
      </c>
      <c r="BB14" s="342">
        <f t="shared" si="21"/>
        <v>0</v>
      </c>
      <c r="BC14" s="611">
        <f t="shared" si="22"/>
        <v>0</v>
      </c>
      <c r="BE14" s="16" t="b">
        <f>IF(OR(AND('償却資産明細書(入力)'!U15="",'償却資産明細書(入力)'!G15&gt;1,'償却資産明細書(入力)'!Y15&gt;0),AND('償却資産明細書(入力)'!U15="",'償却資産明細書(入力)'!S15&gt;1)),"事業割合入力")</f>
        <v>0</v>
      </c>
      <c r="BF14" s="16" t="b">
        <f>IF('償却資産明細書(入力)'!U15&gt;1,"事業割合エラー")</f>
        <v>0</v>
      </c>
      <c r="BG14" s="342">
        <f>IF(BE14="事業割合入力",BE14,IF(BF14="事業割合エラー",BF14,ROUNDDOWN('償却資産明細書(入力)'!U15*BB14,0)))</f>
        <v>0</v>
      </c>
      <c r="BH14" s="611">
        <f>IF(BE14="事業割合入力",BE14,IF(BF14="事業割合エラー",BF14,ROUNDDOWN('償却資産明細書(入力)'!U15*BC14,0)))</f>
        <v>0</v>
      </c>
      <c r="BI14" s="342">
        <f>IF('償却資産明細書(入力)'!Y15&gt;0,ROUNDDOWN(AP13*'償却資産明細書(入力)'!U15,0),0)</f>
        <v>0</v>
      </c>
      <c r="BJ14" s="342">
        <f t="shared" si="23"/>
        <v>0</v>
      </c>
      <c r="BK14" s="342">
        <f>IF(H14&gt;0,'償却資産明細書(入力)'!Z15*'償却資産明細書(入力)'!U15,0)</f>
        <v>0</v>
      </c>
      <c r="BL14" s="342">
        <f t="shared" si="24"/>
        <v>0</v>
      </c>
    </row>
    <row r="15" spans="1:64" x14ac:dyDescent="0.15">
      <c r="A15">
        <v>14</v>
      </c>
      <c r="B15" s="306">
        <f t="shared" si="0"/>
        <v>7.0999999999999994E-2</v>
      </c>
      <c r="C15" s="304">
        <f t="shared" si="1"/>
        <v>7.1999999999999995E-2</v>
      </c>
      <c r="E15" s="51">
        <f>計算シート!$C$2+63</f>
        <v>68</v>
      </c>
      <c r="F15" s="51">
        <f>IF('償却資産明細書(入力)'!D16="平成",'償却資産明細書(入力)'!E16+63,'償却資産明細書(入力)'!E16)</f>
        <v>0</v>
      </c>
      <c r="G15" s="51">
        <f>'償却資産明細書(入力)'!F16</f>
        <v>0</v>
      </c>
      <c r="H15" s="51">
        <f>'償却資産明細書(入力)'!Y16</f>
        <v>0</v>
      </c>
      <c r="I15" s="51">
        <f>'償却資産明細書(入力)'!G16</f>
        <v>0</v>
      </c>
      <c r="J15" s="51">
        <f>IF(OR(AND('償却資産明細書(入力)'!D16="平成",'償却資産明細書(入力)'!E16&gt;=19,'償却資産明細書(入力)'!F16&gt;=4),AND('償却資産明細書(入力)'!D16="平成",'償却資産明細書(入力)'!E16&gt;=20)),I15,IF('償却資産明細書(入力)'!AA16="一括償却資産",I15,ROUNDDOWN(I15*0.9,0)))</f>
        <v>0</v>
      </c>
      <c r="K15" s="51">
        <f>IF('償却資産明細書(入力)'!AA16="一括償却資産",0,IF(I15&gt;0,1,0))</f>
        <v>0</v>
      </c>
      <c r="L15" s="342">
        <f>IF('償却資産明細書(入力)'!AA16="一括償却資産",0,ROUNDDOWN(I15*0.05,0))</f>
        <v>0</v>
      </c>
      <c r="M15" s="51">
        <f>'償却資産明細書(入力)'!J16</f>
        <v>0</v>
      </c>
      <c r="N15" s="607">
        <f>'償却資産明細書(入力)'!K16</f>
        <v>0</v>
      </c>
      <c r="O15" s="356">
        <f t="shared" si="2"/>
        <v>0</v>
      </c>
      <c r="P15" s="609" t="e">
        <f t="shared" si="3"/>
        <v>#DIV/0!</v>
      </c>
      <c r="Q15" s="51">
        <f>IF(AND(F15&gt;=82,G15&gt;3),IF('償却資産明細書(入力)'!AA16="一括償却資産",ROUNDDOWN(I15/3,0),ROUNDDOWN(I15*O15,0)),IF('償却資産明細書(入力)'!AA16="一括償却資産",ROUNDDOWN(J15/3,0),ROUNDDOWN(J15*O15,0)))</f>
        <v>0</v>
      </c>
      <c r="R15" s="607" t="e">
        <f>IF(AND(F15&gt;=82,G15&gt;3),IF('償却資産明細書(入力)'!AA16="一括償却資産",ROUNDDOWN(I15/3,0),ROUNDDOWN(I15*P15,0)),IF('償却資産明細書(入力)'!AA16="一括償却資産",ROUNDDOWN(J15/3,0),ROUNDDOWN(J15*P15,0)))</f>
        <v>#DIV/0!</v>
      </c>
      <c r="T15" s="51">
        <f t="shared" si="4"/>
        <v>13</v>
      </c>
      <c r="U15" s="51">
        <f>IF(AND(F15&gt;=82,G15&gt;3),IF('償却資産明細書(入力)'!AA16="一括償却資産",ROUNDUP(I15/3,0),IF(AND(E15=F15,H15&gt;0),ROUNDDOWN(Q15*AF15/12,0),ROUNDDOWN(Q15*T15/12,0))),IF('償却資産明細書(入力)'!AA16="一括償却資産",ROUNDDOWN(J15/3,0),IF(AND(E15=F15,H15&gt;0),ROUNDDOWN(Q15*AF15/12,0),ROUNDDOWN(Q15*T15/12,0))))</f>
        <v>0</v>
      </c>
      <c r="V15" s="607" t="e">
        <f>IF(AND(F15&gt;=82,G15&gt;3),IF('償却資産明細書(入力)'!AA16="一括償却資産",ROUNDUP(I15/3,0),IF(AND(E15=F15,H15&gt;0),ROUNDDOWN(R15*AF15/12,0),ROUNDDOWN(R15*T15/12,0))),IF('償却資産明細書(入力)'!AA16="一括償却資産",ROUNDDOWN(J15/3,0),IF(AND(E15=F15,H15&gt;0),ROUNDDOWN(R15*AF15/12,0),ROUNDDOWN(R15*T15/12,0))))</f>
        <v>#DIV/0!</v>
      </c>
      <c r="W15" s="51">
        <f>IF('償却資産明細書(入力)'!D16="",0,IF(OR(AC15="最終年",AD15="最終年"),Q15*Y15/12,Z15))</f>
        <v>0</v>
      </c>
      <c r="X15" s="51">
        <f t="shared" si="5"/>
        <v>0</v>
      </c>
      <c r="Y15" s="51">
        <f t="shared" si="6"/>
        <v>0</v>
      </c>
      <c r="Z15" s="51">
        <f t="shared" si="7"/>
        <v>0</v>
      </c>
      <c r="AA15" s="51">
        <f>IF('償却資産明細書(入力)'!AA16="一括償却資産",Z15,IF(Z15&lt;W15,Z15,W15))</f>
        <v>0</v>
      </c>
      <c r="AB15" s="51" t="b">
        <f t="shared" si="8"/>
        <v>0</v>
      </c>
      <c r="AC15" s="51" t="str">
        <f t="shared" si="9"/>
        <v/>
      </c>
      <c r="AD15" s="51" t="str">
        <f t="shared" si="10"/>
        <v/>
      </c>
      <c r="AE15" s="51" t="str">
        <f t="shared" si="11"/>
        <v>－</v>
      </c>
      <c r="AF15" s="16" t="str">
        <f>IF(OR(F15=0,G15=0),"",IF(OR('償却資産明細書(入力)'!AA16="一括償却資産",AC15="償却終了",AD15="償却終了"),"－",AE15))</f>
        <v/>
      </c>
      <c r="AG15" s="16">
        <f>IF(OR('収支内訳書（裏）１'!I36="",'収支内訳書（裏）１'!K36="",'収支内訳書（裏）１'!M36="",'収支内訳書（裏）１'!O36=""),0,IF(F15&gt;0,ROUNDDOWN((I15-L15-U15)/Q15,0)+1+F15,0))</f>
        <v>0</v>
      </c>
      <c r="AH15" s="16" t="str">
        <f t="shared" si="12"/>
        <v>－</v>
      </c>
      <c r="AI15" s="16" t="str">
        <f t="shared" si="13"/>
        <v>－</v>
      </c>
      <c r="AJ15" s="16">
        <f t="shared" si="14"/>
        <v>0</v>
      </c>
      <c r="AK15" s="51">
        <f t="shared" si="15"/>
        <v>0</v>
      </c>
      <c r="AL15" s="607">
        <f t="shared" si="16"/>
        <v>0</v>
      </c>
      <c r="AM15" s="60">
        <f t="shared" si="17"/>
        <v>0</v>
      </c>
      <c r="AN15" s="614">
        <f t="shared" si="18"/>
        <v>0</v>
      </c>
      <c r="AO15" s="610"/>
      <c r="AP15" s="16">
        <f>IF(OR('償却資産明細書(入力)'!D16="",'償却資産明細書(入力)'!E16="",'償却資産明細書(入力)'!F16="",'償却資産明細書(入力)'!G16=""),0,IF(ISTEXT(AB15),AB15,I15-AN15))</f>
        <v>0</v>
      </c>
      <c r="AQ15" s="610"/>
      <c r="AS15" s="16" t="b">
        <f>IF(AND('償却資産明細書(入力)'!AA16="一括償却資産",E15&gt;F15+X15+1),"償却済、記載不要")</f>
        <v>0</v>
      </c>
      <c r="AT15" s="16" t="b">
        <f>IF(AND('償却資産明細書(入力)'!E16&gt;0,'償却資産明細書(入力)'!F16&lt;1),"取得月を入力！")</f>
        <v>0</v>
      </c>
      <c r="AU15" s="16" t="b">
        <f>IF(AND('償却資産明細書(入力)'!E16&gt;0,'償却資産明細書(入力)'!D16=""),"元号を入力")</f>
        <v>0</v>
      </c>
      <c r="AV15" s="16" t="b">
        <f>IF(AND('償却資産明細書(入力)'!G16&gt;0,OR('償却資産明細書(入力)'!E16&lt;1,'償却資産明細書(入力)'!F16&lt;1)),"取得年を入力！")</f>
        <v>0</v>
      </c>
      <c r="AW15" s="16">
        <f t="shared" si="19"/>
        <v>0</v>
      </c>
      <c r="AZ15" s="51" t="b">
        <f t="shared" si="20"/>
        <v>0</v>
      </c>
      <c r="BA15" s="16" t="b">
        <f>IF('償却資産明細書(入力)'!AA16="",IF(AND('償却資産明細書(入力)'!G16&gt;1,'償却資産明細書(入力)'!J16=0),"耐用年数を入力！"))</f>
        <v>0</v>
      </c>
      <c r="BB15" s="342">
        <f t="shared" si="21"/>
        <v>0</v>
      </c>
      <c r="BC15" s="611">
        <f t="shared" si="22"/>
        <v>0</v>
      </c>
      <c r="BE15" s="16" t="b">
        <f>IF(OR(AND('償却資産明細書(入力)'!U16="",'償却資産明細書(入力)'!G16&gt;1,'償却資産明細書(入力)'!Y16&gt;0),AND('償却資産明細書(入力)'!U16="",'償却資産明細書(入力)'!S16&gt;1)),"事業割合入力")</f>
        <v>0</v>
      </c>
      <c r="BF15" s="16" t="b">
        <f>IF('償却資産明細書(入力)'!U16&gt;1,"事業割合エラー")</f>
        <v>0</v>
      </c>
      <c r="BG15" s="342">
        <f>IF(BE15="事業割合入力",BE15,IF(BF15="事業割合エラー",BF15,ROUNDDOWN('償却資産明細書(入力)'!U16*BB15,0)))</f>
        <v>0</v>
      </c>
      <c r="BH15" s="611">
        <f>IF(BE15="事業割合入力",BE15,IF(BF15="事業割合エラー",BF15,ROUNDDOWN('償却資産明細書(入力)'!U16*BC15,0)))</f>
        <v>0</v>
      </c>
      <c r="BI15" s="342">
        <f>IF('償却資産明細書(入力)'!Y16&gt;0,ROUNDDOWN(AP14*'償却資産明細書(入力)'!U16,0),0)</f>
        <v>0</v>
      </c>
      <c r="BJ15" s="342">
        <f t="shared" si="23"/>
        <v>0</v>
      </c>
      <c r="BK15" s="342">
        <f>IF(H15&gt;0,'償却資産明細書(入力)'!Z16*'償却資産明細書(入力)'!U16,0)</f>
        <v>0</v>
      </c>
      <c r="BL15" s="342">
        <f t="shared" si="24"/>
        <v>0</v>
      </c>
    </row>
    <row r="16" spans="1:64" x14ac:dyDescent="0.15">
      <c r="A16">
        <v>15</v>
      </c>
      <c r="B16" s="306">
        <f t="shared" si="0"/>
        <v>6.6000000000000003E-2</v>
      </c>
      <c r="C16" s="304">
        <f t="shared" si="1"/>
        <v>6.7000000000000004E-2</v>
      </c>
      <c r="E16" s="51">
        <f>計算シート!$C$2+63</f>
        <v>68</v>
      </c>
      <c r="F16" s="51">
        <f>IF('償却資産明細書(入力)'!D17="平成",'償却資産明細書(入力)'!E17+63,'償却資産明細書(入力)'!E17)</f>
        <v>0</v>
      </c>
      <c r="G16" s="51">
        <f>'償却資産明細書(入力)'!F17</f>
        <v>0</v>
      </c>
      <c r="H16" s="51">
        <f>'償却資産明細書(入力)'!Y17</f>
        <v>0</v>
      </c>
      <c r="I16" s="51">
        <f>'償却資産明細書(入力)'!G17</f>
        <v>0</v>
      </c>
      <c r="J16" s="51">
        <f>IF(OR(AND('償却資産明細書(入力)'!D17="平成",'償却資産明細書(入力)'!E17&gt;=19,'償却資産明細書(入力)'!F17&gt;=4),AND('償却資産明細書(入力)'!D17="平成",'償却資産明細書(入力)'!E17&gt;=20)),I16,IF('償却資産明細書(入力)'!AA17="一括償却資産",I16,ROUNDDOWN(I16*0.9,0)))</f>
        <v>0</v>
      </c>
      <c r="K16" s="51">
        <f>IF('償却資産明細書(入力)'!AA17="一括償却資産",0,IF(I16&gt;0,1,0))</f>
        <v>0</v>
      </c>
      <c r="L16" s="342">
        <f>IF('償却資産明細書(入力)'!AA17="一括償却資産",0,ROUNDDOWN(I16*0.05,0))</f>
        <v>0</v>
      </c>
      <c r="M16" s="51">
        <f>'償却資産明細書(入力)'!J17</f>
        <v>0</v>
      </c>
      <c r="N16" s="607">
        <f>'償却資産明細書(入力)'!K17</f>
        <v>0</v>
      </c>
      <c r="O16" s="356">
        <f t="shared" si="2"/>
        <v>0</v>
      </c>
      <c r="P16" s="609" t="e">
        <f t="shared" si="3"/>
        <v>#DIV/0!</v>
      </c>
      <c r="Q16" s="51">
        <f>IF(AND(F16&gt;=82,G16&gt;3),IF('償却資産明細書(入力)'!AA17="一括償却資産",ROUNDDOWN(I16/3,0),ROUNDDOWN(I16*O16,0)),IF('償却資産明細書(入力)'!AA17="一括償却資産",ROUNDDOWN(J16/3,0),ROUNDDOWN(J16*O16,0)))</f>
        <v>0</v>
      </c>
      <c r="R16" s="607" t="e">
        <f>IF(AND(F16&gt;=82,G16&gt;3),IF('償却資産明細書(入力)'!AA17="一括償却資産",ROUNDDOWN(I16/3,0),ROUNDDOWN(I16*P16,0)),IF('償却資産明細書(入力)'!AA17="一括償却資産",ROUNDDOWN(J16/3,0),ROUNDDOWN(J16*P16,0)))</f>
        <v>#DIV/0!</v>
      </c>
      <c r="T16" s="51">
        <f t="shared" si="4"/>
        <v>13</v>
      </c>
      <c r="U16" s="51">
        <f>IF(AND(F16&gt;=82,G16&gt;3),IF('償却資産明細書(入力)'!AA17="一括償却資産",ROUNDUP(I16/3,0),IF(AND(E16=F16,H16&gt;0),ROUNDDOWN(Q16*AF16/12,0),ROUNDDOWN(Q16*T16/12,0))),IF('償却資産明細書(入力)'!AA17="一括償却資産",ROUNDDOWN(J16/3,0),IF(AND(E16=F16,H16&gt;0),ROUNDDOWN(Q16*AF16/12,0),ROUNDDOWN(Q16*T16/12,0))))</f>
        <v>0</v>
      </c>
      <c r="V16" s="607" t="e">
        <f>IF(AND(F16&gt;=82,G16&gt;3),IF('償却資産明細書(入力)'!AA17="一括償却資産",ROUNDUP(I16/3,0),IF(AND(E16=F16,H16&gt;0),ROUNDDOWN(R16*AF16/12,0),ROUNDDOWN(R16*T16/12,0))),IF('償却資産明細書(入力)'!AA17="一括償却資産",ROUNDDOWN(J16/3,0),IF(AND(E16=F16,H16&gt;0),ROUNDDOWN(R16*AF16/12,0),ROUNDDOWN(R16*T16/12,0))))</f>
        <v>#DIV/0!</v>
      </c>
      <c r="W16" s="51">
        <f>IF('償却資産明細書(入力)'!D17="",0,IF(OR(AC16="最終年",AD16="最終年"),Q16*Y16/12,Z16))</f>
        <v>0</v>
      </c>
      <c r="X16" s="51">
        <f t="shared" si="5"/>
        <v>0</v>
      </c>
      <c r="Y16" s="51">
        <f t="shared" si="6"/>
        <v>0</v>
      </c>
      <c r="Z16" s="51">
        <f t="shared" si="7"/>
        <v>0</v>
      </c>
      <c r="AA16" s="51">
        <f>IF('償却資産明細書(入力)'!AA17="一括償却資産",Z16,IF(Z16&lt;W16,Z16,W16))</f>
        <v>0</v>
      </c>
      <c r="AB16" s="51" t="b">
        <f t="shared" si="8"/>
        <v>0</v>
      </c>
      <c r="AC16" s="51" t="str">
        <f t="shared" si="9"/>
        <v/>
      </c>
      <c r="AD16" s="51" t="str">
        <f t="shared" si="10"/>
        <v/>
      </c>
      <c r="AE16" s="51" t="str">
        <f t="shared" si="11"/>
        <v>－</v>
      </c>
      <c r="AF16" s="16" t="str">
        <f>IF(OR(F16=0,G16=0),"",IF(OR('償却資産明細書(入力)'!AA17="一括償却資産",AC16="償却終了",AD16="償却終了"),"－",AE16))</f>
        <v/>
      </c>
      <c r="AG16" s="16">
        <f>IF(OR('収支内訳書（裏）１'!I37="",'収支内訳書（裏）１'!K37="",'収支内訳書（裏）１'!M37="",'収支内訳書（裏）１'!O37=""),0,IF(F16&gt;0,ROUNDDOWN((I16-L16-U16)/Q16,0)+1+F16,0))</f>
        <v>0</v>
      </c>
      <c r="AH16" s="16" t="str">
        <f t="shared" si="12"/>
        <v>－</v>
      </c>
      <c r="AI16" s="16" t="str">
        <f t="shared" si="13"/>
        <v>－</v>
      </c>
      <c r="AJ16" s="16">
        <f t="shared" si="14"/>
        <v>0</v>
      </c>
      <c r="AK16" s="51">
        <f t="shared" si="15"/>
        <v>0</v>
      </c>
      <c r="AL16" s="607">
        <f t="shared" si="16"/>
        <v>0</v>
      </c>
      <c r="AM16" s="60">
        <f t="shared" si="17"/>
        <v>0</v>
      </c>
      <c r="AN16" s="614">
        <f t="shared" si="18"/>
        <v>0</v>
      </c>
      <c r="AO16" s="610"/>
      <c r="AP16" s="16">
        <f>IF(OR('償却資産明細書(入力)'!D17="",'償却資産明細書(入力)'!E17="",'償却資産明細書(入力)'!F17="",'償却資産明細書(入力)'!G17=""),0,IF(ISTEXT(AB16),AB16,I16-AN16))</f>
        <v>0</v>
      </c>
      <c r="AQ16" s="610"/>
      <c r="AS16" s="16" t="b">
        <f>IF(AND('償却資産明細書(入力)'!AA17="一括償却資産",E16&gt;F16+X16+1),"償却済、記載不要")</f>
        <v>0</v>
      </c>
      <c r="AT16" s="16" t="b">
        <f>IF(AND('償却資産明細書(入力)'!E17&gt;0,'償却資産明細書(入力)'!F17&lt;1),"取得月を入力！")</f>
        <v>0</v>
      </c>
      <c r="AU16" s="16" t="b">
        <f>IF(AND('償却資産明細書(入力)'!E17&gt;0,'償却資産明細書(入力)'!D17=""),"元号を入力")</f>
        <v>0</v>
      </c>
      <c r="AV16" s="16" t="b">
        <f>IF(AND('償却資産明細書(入力)'!G17&gt;0,OR('償却資産明細書(入力)'!E17&lt;1,'償却資産明細書(入力)'!F17&lt;1)),"取得年を入力！")</f>
        <v>0</v>
      </c>
      <c r="AW16" s="16">
        <f t="shared" si="19"/>
        <v>0</v>
      </c>
      <c r="AZ16" s="51" t="b">
        <f t="shared" si="20"/>
        <v>0</v>
      </c>
      <c r="BA16" s="16" t="b">
        <f>IF('償却資産明細書(入力)'!AA17="",IF(AND('償却資産明細書(入力)'!G17&gt;1,'償却資産明細書(入力)'!J17=0),"耐用年数を入力！"))</f>
        <v>0</v>
      </c>
      <c r="BB16" s="342">
        <f t="shared" si="21"/>
        <v>0</v>
      </c>
      <c r="BC16" s="611">
        <f t="shared" si="22"/>
        <v>0</v>
      </c>
      <c r="BE16" s="16" t="b">
        <f>IF(OR(AND('償却資産明細書(入力)'!U17="",'償却資産明細書(入力)'!G17&gt;1,'償却資産明細書(入力)'!Y17&gt;0),AND('償却資産明細書(入力)'!U17="",'償却資産明細書(入力)'!S17&gt;1)),"事業割合入力")</f>
        <v>0</v>
      </c>
      <c r="BF16" s="16" t="b">
        <f>IF('償却資産明細書(入力)'!U17&gt;1,"事業割合エラー")</f>
        <v>0</v>
      </c>
      <c r="BG16" s="342">
        <f>IF(BE16="事業割合入力",BE16,IF(BF16="事業割合エラー",BF16,ROUNDDOWN('償却資産明細書(入力)'!U17*BB16,0)))</f>
        <v>0</v>
      </c>
      <c r="BH16" s="611">
        <f>IF(BE16="事業割合入力",BE16,IF(BF16="事業割合エラー",BF16,ROUNDDOWN('償却資産明細書(入力)'!U17*BC16,0)))</f>
        <v>0</v>
      </c>
      <c r="BI16" s="342">
        <f>IF('償却資産明細書(入力)'!Y17&gt;0,ROUNDDOWN(AP15*'償却資産明細書(入力)'!U17,0),0)</f>
        <v>0</v>
      </c>
      <c r="BJ16" s="342">
        <f t="shared" si="23"/>
        <v>0</v>
      </c>
      <c r="BK16" s="342">
        <f>IF(H16&gt;0,'償却資産明細書(入力)'!Z17*'償却資産明細書(入力)'!U17,0)</f>
        <v>0</v>
      </c>
      <c r="BL16" s="342">
        <f t="shared" si="24"/>
        <v>0</v>
      </c>
    </row>
    <row r="17" spans="1:64" x14ac:dyDescent="0.15">
      <c r="A17">
        <v>16</v>
      </c>
      <c r="B17" s="306">
        <f t="shared" si="0"/>
        <v>6.2E-2</v>
      </c>
      <c r="C17" s="304">
        <f t="shared" si="1"/>
        <v>6.3E-2</v>
      </c>
      <c r="E17" s="51">
        <f>計算シート!$C$2+63</f>
        <v>68</v>
      </c>
      <c r="F17" s="51">
        <f>IF('償却資産明細書(入力)'!D18="平成",'償却資産明細書(入力)'!E18+63,'償却資産明細書(入力)'!E18)</f>
        <v>0</v>
      </c>
      <c r="G17" s="51">
        <f>'償却資産明細書(入力)'!F18</f>
        <v>0</v>
      </c>
      <c r="H17" s="51">
        <f>'償却資産明細書(入力)'!Y18</f>
        <v>0</v>
      </c>
      <c r="I17" s="51">
        <f>'償却資産明細書(入力)'!G18</f>
        <v>0</v>
      </c>
      <c r="J17" s="51">
        <f>IF(OR(AND('償却資産明細書(入力)'!D18="平成",'償却資産明細書(入力)'!E18&gt;=19,'償却資産明細書(入力)'!F18&gt;=4),AND('償却資産明細書(入力)'!D18="平成",'償却資産明細書(入力)'!E18&gt;=20)),I17,IF('償却資産明細書(入力)'!AA18="一括償却資産",I17,ROUNDDOWN(I17*0.9,0)))</f>
        <v>0</v>
      </c>
      <c r="K17" s="51">
        <f>IF('償却資産明細書(入力)'!AA18="一括償却資産",0,IF(I17&gt;0,1,0))</f>
        <v>0</v>
      </c>
      <c r="L17" s="342">
        <f>IF('償却資産明細書(入力)'!AA18="一括償却資産",0,ROUNDDOWN(I17*0.05,0))</f>
        <v>0</v>
      </c>
      <c r="M17" s="51">
        <f>'償却資産明細書(入力)'!J18</f>
        <v>0</v>
      </c>
      <c r="N17" s="607">
        <f>'償却資産明細書(入力)'!K18</f>
        <v>0</v>
      </c>
      <c r="O17" s="356">
        <f t="shared" si="2"/>
        <v>0</v>
      </c>
      <c r="P17" s="609" t="e">
        <f t="shared" si="3"/>
        <v>#DIV/0!</v>
      </c>
      <c r="Q17" s="51">
        <f>IF(AND(F17&gt;=82,G17&gt;3),IF('償却資産明細書(入力)'!AA18="一括償却資産",ROUNDDOWN(I17/3,0),ROUNDDOWN(I17*O17,0)),IF('償却資産明細書(入力)'!AA18="一括償却資産",ROUNDDOWN(J17/3,0),ROUNDDOWN(J17*O17,0)))</f>
        <v>0</v>
      </c>
      <c r="R17" s="607" t="e">
        <f>IF(AND(F17&gt;=82,G17&gt;3),IF('償却資産明細書(入力)'!AA18="一括償却資産",ROUNDDOWN(I17/3,0),ROUNDDOWN(I17*P17,0)),IF('償却資産明細書(入力)'!AA18="一括償却資産",ROUNDDOWN(J17/3,0),ROUNDDOWN(J17*P17,0)))</f>
        <v>#DIV/0!</v>
      </c>
      <c r="T17" s="51">
        <f t="shared" si="4"/>
        <v>13</v>
      </c>
      <c r="U17" s="51">
        <f>IF(AND(F17&gt;=82,G17&gt;3),IF('償却資産明細書(入力)'!AA18="一括償却資産",ROUNDUP(I17/3,0),IF(AND(E17=F17,H17&gt;0),ROUNDDOWN(Q17*AF17/12,0),ROUNDDOWN(Q17*T17/12,0))),IF('償却資産明細書(入力)'!AA18="一括償却資産",ROUNDDOWN(J17/3,0),IF(AND(E17=F17,H17&gt;0),ROUNDDOWN(Q17*AF17/12,0),ROUNDDOWN(Q17*T17/12,0))))</f>
        <v>0</v>
      </c>
      <c r="V17" s="607" t="e">
        <f>IF(AND(F17&gt;=82,G17&gt;3),IF('償却資産明細書(入力)'!AA18="一括償却資産",ROUNDUP(I17/3,0),IF(AND(E17=F17,H17&gt;0),ROUNDDOWN(R17*AF17/12,0),ROUNDDOWN(R17*T17/12,0))),IF('償却資産明細書(入力)'!AA18="一括償却資産",ROUNDDOWN(J17/3,0),IF(AND(E17=F17,H17&gt;0),ROUNDDOWN(R17*AF17/12,0),ROUNDDOWN(R17*T17/12,0))))</f>
        <v>#DIV/0!</v>
      </c>
      <c r="W17" s="51">
        <f>IF('償却資産明細書(入力)'!D18="",0,IF(OR(AC17="最終年",AD17="最終年"),Q17*Y17/12,Z17))</f>
        <v>0</v>
      </c>
      <c r="X17" s="51">
        <f t="shared" si="5"/>
        <v>0</v>
      </c>
      <c r="Y17" s="51">
        <f t="shared" si="6"/>
        <v>0</v>
      </c>
      <c r="Z17" s="51">
        <f t="shared" si="7"/>
        <v>0</v>
      </c>
      <c r="AA17" s="51">
        <f>IF('償却資産明細書(入力)'!AA18="一括償却資産",Z17,IF(Z17&lt;W17,Z17,W17))</f>
        <v>0</v>
      </c>
      <c r="AB17" s="51" t="b">
        <f t="shared" si="8"/>
        <v>0</v>
      </c>
      <c r="AC17" s="51" t="str">
        <f t="shared" si="9"/>
        <v/>
      </c>
      <c r="AD17" s="51" t="str">
        <f t="shared" si="10"/>
        <v/>
      </c>
      <c r="AE17" s="51" t="str">
        <f t="shared" si="11"/>
        <v>－</v>
      </c>
      <c r="AF17" s="16" t="str">
        <f>IF(OR(F17=0,G17=0),"",IF(OR('償却資産明細書(入力)'!AA18="一括償却資産",AC17="償却終了",AD17="償却終了"),"－",AE17))</f>
        <v/>
      </c>
      <c r="AG17" s="16">
        <f>IF(OR('収支内訳書（裏）１'!I38="",'収支内訳書（裏）１'!K38="",'収支内訳書（裏）１'!M38="",'収支内訳書（裏）１'!O38=""),0,IF(F17&gt;0,ROUNDDOWN((I17-L17-U17)/Q17,0)+1+F17,0))</f>
        <v>0</v>
      </c>
      <c r="AH17" s="16" t="str">
        <f t="shared" si="12"/>
        <v>－</v>
      </c>
      <c r="AI17" s="16" t="str">
        <f t="shared" si="13"/>
        <v>－</v>
      </c>
      <c r="AJ17" s="16">
        <f t="shared" si="14"/>
        <v>0</v>
      </c>
      <c r="AK17" s="51">
        <f t="shared" si="15"/>
        <v>0</v>
      </c>
      <c r="AL17" s="607">
        <f t="shared" si="16"/>
        <v>0</v>
      </c>
      <c r="AM17" s="60">
        <f t="shared" si="17"/>
        <v>0</v>
      </c>
      <c r="AN17" s="614">
        <f t="shared" si="18"/>
        <v>0</v>
      </c>
      <c r="AO17" s="610"/>
      <c r="AP17" s="16">
        <f>IF(OR('償却資産明細書(入力)'!D18="",'償却資産明細書(入力)'!E18="",'償却資産明細書(入力)'!F18="",'償却資産明細書(入力)'!G18=""),0,IF(ISTEXT(AB17),AB17,I17-AN17))</f>
        <v>0</v>
      </c>
      <c r="AQ17" s="610"/>
      <c r="AS17" s="16" t="b">
        <f>IF(AND('償却資産明細書(入力)'!AA18="一括償却資産",E17&gt;F17+X17+1),"償却済、記載不要")</f>
        <v>0</v>
      </c>
      <c r="AT17" s="16" t="b">
        <f>IF(AND('償却資産明細書(入力)'!E18&gt;0,'償却資産明細書(入力)'!F18&lt;1),"取得月を入力！")</f>
        <v>0</v>
      </c>
      <c r="AU17" s="16" t="b">
        <f>IF(AND('償却資産明細書(入力)'!E18&gt;0,'償却資産明細書(入力)'!D18=""),"元号を入力")</f>
        <v>0</v>
      </c>
      <c r="AV17" s="16" t="b">
        <f>IF(AND('償却資産明細書(入力)'!G18&gt;0,OR('償却資産明細書(入力)'!E18&lt;1,'償却資産明細書(入力)'!F18&lt;1)),"取得年を入力！")</f>
        <v>0</v>
      </c>
      <c r="AW17" s="16">
        <f t="shared" si="19"/>
        <v>0</v>
      </c>
      <c r="AZ17" s="51" t="b">
        <f t="shared" si="20"/>
        <v>0</v>
      </c>
      <c r="BA17" s="16" t="b">
        <f>IF('償却資産明細書(入力)'!AA18="",IF(AND('償却資産明細書(入力)'!G18&gt;1,'償却資産明細書(入力)'!J18=0),"耐用年数を入力！"))</f>
        <v>0</v>
      </c>
      <c r="BB17" s="342">
        <f t="shared" si="21"/>
        <v>0</v>
      </c>
      <c r="BC17" s="611">
        <f t="shared" si="22"/>
        <v>0</v>
      </c>
      <c r="BE17" s="16" t="b">
        <f>IF(OR(AND('償却資産明細書(入力)'!U18="",'償却資産明細書(入力)'!G18&gt;1,'償却資産明細書(入力)'!Y18&gt;0),AND('償却資産明細書(入力)'!U18="",'償却資産明細書(入力)'!S18&gt;1)),"事業割合入力")</f>
        <v>0</v>
      </c>
      <c r="BF17" s="16" t="b">
        <f>IF('償却資産明細書(入力)'!U18&gt;1,"事業割合エラー")</f>
        <v>0</v>
      </c>
      <c r="BG17" s="342">
        <f>IF(BE17="事業割合入力",BE17,IF(BF17="事業割合エラー",BF17,ROUNDDOWN('償却資産明細書(入力)'!U18*BB17,0)))</f>
        <v>0</v>
      </c>
      <c r="BH17" s="611">
        <f>IF(BE17="事業割合入力",BE17,IF(BF17="事業割合エラー",BF17,ROUNDDOWN('償却資産明細書(入力)'!U18*BC17,0)))</f>
        <v>0</v>
      </c>
      <c r="BI17" s="342">
        <f>IF('償却資産明細書(入力)'!Y18&gt;0,ROUNDDOWN(AP16*'償却資産明細書(入力)'!U18,0),0)</f>
        <v>0</v>
      </c>
      <c r="BJ17" s="342">
        <f t="shared" si="23"/>
        <v>0</v>
      </c>
      <c r="BK17" s="342">
        <f>IF(H17&gt;0,'償却資産明細書(入力)'!Z18*'償却資産明細書(入力)'!U18,0)</f>
        <v>0</v>
      </c>
      <c r="BL17" s="342">
        <f t="shared" si="24"/>
        <v>0</v>
      </c>
    </row>
    <row r="18" spans="1:64" x14ac:dyDescent="0.15">
      <c r="A18">
        <v>17</v>
      </c>
      <c r="B18" s="306">
        <f t="shared" si="0"/>
        <v>5.8000000000000003E-2</v>
      </c>
      <c r="C18" s="304">
        <f t="shared" si="1"/>
        <v>5.9000000000000004E-2</v>
      </c>
      <c r="E18" s="51">
        <f>計算シート!$C$2+63</f>
        <v>68</v>
      </c>
      <c r="F18" s="51">
        <f>IF('償却資産明細書(入力)'!D19="平成",'償却資産明細書(入力)'!E19+63,'償却資産明細書(入力)'!E19)</f>
        <v>0</v>
      </c>
      <c r="G18" s="51">
        <f>'償却資産明細書(入力)'!F19</f>
        <v>0</v>
      </c>
      <c r="H18" s="51">
        <f>'償却資産明細書(入力)'!Y19</f>
        <v>0</v>
      </c>
      <c r="I18" s="51">
        <f>'償却資産明細書(入力)'!G19</f>
        <v>0</v>
      </c>
      <c r="J18" s="51">
        <f>IF(OR(AND('償却資産明細書(入力)'!D19="平成",'償却資産明細書(入力)'!E19&gt;=19,'償却資産明細書(入力)'!F19&gt;=4),AND('償却資産明細書(入力)'!D19="平成",'償却資産明細書(入力)'!E19&gt;=20)),I18,IF('償却資産明細書(入力)'!AA19="一括償却資産",I18,ROUNDDOWN(I18*0.9,0)))</f>
        <v>0</v>
      </c>
      <c r="K18" s="51">
        <f>IF('償却資産明細書(入力)'!AA19="一括償却資産",0,IF(I18&gt;0,1,0))</f>
        <v>0</v>
      </c>
      <c r="L18" s="342">
        <f>IF('償却資産明細書(入力)'!AA19="一括償却資産",0,ROUNDDOWN(I18*0.05,0))</f>
        <v>0</v>
      </c>
      <c r="M18" s="51">
        <f>'償却資産明細書(入力)'!J19</f>
        <v>0</v>
      </c>
      <c r="N18" s="607">
        <f>'償却資産明細書(入力)'!K19</f>
        <v>0</v>
      </c>
      <c r="O18" s="356">
        <f t="shared" si="2"/>
        <v>0</v>
      </c>
      <c r="P18" s="609" t="e">
        <f t="shared" si="3"/>
        <v>#DIV/0!</v>
      </c>
      <c r="Q18" s="51">
        <f>IF(AND(F18&gt;=82,G18&gt;3),IF('償却資産明細書(入力)'!AA19="一括償却資産",ROUNDDOWN(I18/3,0),ROUNDDOWN(I18*O18,0)),IF('償却資産明細書(入力)'!AA19="一括償却資産",ROUNDDOWN(J18/3,0),ROUNDDOWN(J18*O18,0)))</f>
        <v>0</v>
      </c>
      <c r="R18" s="607" t="e">
        <f>IF(AND(F18&gt;=82,G18&gt;3),IF('償却資産明細書(入力)'!AA19="一括償却資産",ROUNDDOWN(I18/3,0),ROUNDDOWN(I18*P18,0)),IF('償却資産明細書(入力)'!AA19="一括償却資産",ROUNDDOWN(J18/3,0),ROUNDDOWN(J18*P18,0)))</f>
        <v>#DIV/0!</v>
      </c>
      <c r="T18" s="51">
        <f t="shared" si="4"/>
        <v>13</v>
      </c>
      <c r="U18" s="51">
        <f>IF(AND(F18&gt;=82,G18&gt;3),IF('償却資産明細書(入力)'!AA19="一括償却資産",ROUNDUP(I18/3,0),IF(AND(E18=F18,H18&gt;0),ROUNDDOWN(Q18*AF18/12,0),ROUNDDOWN(Q18*T18/12,0))),IF('償却資産明細書(入力)'!AA19="一括償却資産",ROUNDDOWN(J18/3,0),IF(AND(E18=F18,H18&gt;0),ROUNDDOWN(Q18*AF18/12,0),ROUNDDOWN(Q18*T18/12,0))))</f>
        <v>0</v>
      </c>
      <c r="V18" s="607" t="e">
        <f>IF(AND(F18&gt;=82,G18&gt;3),IF('償却資産明細書(入力)'!AA19="一括償却資産",ROUNDUP(I18/3,0),IF(AND(E18=F18,H18&gt;0),ROUNDDOWN(R18*AF18/12,0),ROUNDDOWN(R18*T18/12,0))),IF('償却資産明細書(入力)'!AA19="一括償却資産",ROUNDDOWN(J18/3,0),IF(AND(E18=F18,H18&gt;0),ROUNDDOWN(R18*AF18/12,0),ROUNDDOWN(R18*T18/12,0))))</f>
        <v>#DIV/0!</v>
      </c>
      <c r="W18" s="51">
        <f>IF('償却資産明細書(入力)'!D19="",0,IF(OR(AC18="最終年",AD18="最終年"),Q18*Y18/12,Z18))</f>
        <v>0</v>
      </c>
      <c r="X18" s="51">
        <f t="shared" si="5"/>
        <v>0</v>
      </c>
      <c r="Y18" s="51">
        <f t="shared" si="6"/>
        <v>0</v>
      </c>
      <c r="Z18" s="51">
        <f t="shared" si="7"/>
        <v>0</v>
      </c>
      <c r="AA18" s="51">
        <f>IF('償却資産明細書(入力)'!AA19="一括償却資産",Z18,IF(Z18&lt;W18,Z18,W18))</f>
        <v>0</v>
      </c>
      <c r="AB18" s="51" t="b">
        <f t="shared" si="8"/>
        <v>0</v>
      </c>
      <c r="AC18" s="51" t="str">
        <f t="shared" si="9"/>
        <v/>
      </c>
      <c r="AD18" s="51" t="str">
        <f t="shared" si="10"/>
        <v/>
      </c>
      <c r="AE18" s="51" t="str">
        <f t="shared" si="11"/>
        <v>－</v>
      </c>
      <c r="AF18" s="16" t="str">
        <f>IF(OR(F18=0,G18=0),"",IF(OR('償却資産明細書(入力)'!AA19="一括償却資産",AC18="償却終了",AD18="償却終了"),"－",AE18))</f>
        <v/>
      </c>
      <c r="AG18" s="16">
        <f>IF(OR('収支内訳書（裏）１'!I39="",'収支内訳書（裏）１'!K39="",'収支内訳書（裏）１'!M39="",'収支内訳書（裏）１'!O39=""),0,IF(F18&gt;0,ROUNDDOWN((I18-L18-U18)/Q18,0)+1+F18,0))</f>
        <v>0</v>
      </c>
      <c r="AH18" s="16" t="str">
        <f t="shared" si="12"/>
        <v>－</v>
      </c>
      <c r="AI18" s="16" t="str">
        <f t="shared" si="13"/>
        <v>－</v>
      </c>
      <c r="AJ18" s="16">
        <f t="shared" si="14"/>
        <v>0</v>
      </c>
      <c r="AK18" s="51">
        <f t="shared" si="15"/>
        <v>0</v>
      </c>
      <c r="AL18" s="607">
        <f t="shared" si="16"/>
        <v>0</v>
      </c>
      <c r="AM18" s="60">
        <f t="shared" si="17"/>
        <v>0</v>
      </c>
      <c r="AN18" s="614">
        <f t="shared" si="18"/>
        <v>0</v>
      </c>
      <c r="AO18" s="610"/>
      <c r="AP18" s="16">
        <f>IF(OR('償却資産明細書(入力)'!D19="",'償却資産明細書(入力)'!E19="",'償却資産明細書(入力)'!F19="",'償却資産明細書(入力)'!G19=""),0,IF(ISTEXT(AB18),AB18,I18-AN18))</f>
        <v>0</v>
      </c>
      <c r="AQ18" s="610"/>
      <c r="AS18" s="16" t="b">
        <f>IF(AND('償却資産明細書(入力)'!AA19="一括償却資産",E18&gt;F18+X18+1),"償却済、記載不要")</f>
        <v>0</v>
      </c>
      <c r="AT18" s="16" t="b">
        <f>IF(AND('償却資産明細書(入力)'!E19&gt;0,'償却資産明細書(入力)'!F19&lt;1),"取得月を入力！")</f>
        <v>0</v>
      </c>
      <c r="AU18" s="16" t="b">
        <f>IF(AND('償却資産明細書(入力)'!E19&gt;0,'償却資産明細書(入力)'!D19=""),"元号を入力")</f>
        <v>0</v>
      </c>
      <c r="AV18" s="16" t="b">
        <f>IF(AND('償却資産明細書(入力)'!G19&gt;0,OR('償却資産明細書(入力)'!E19&lt;1,'償却資産明細書(入力)'!F19&lt;1)),"取得年を入力！")</f>
        <v>0</v>
      </c>
      <c r="AW18" s="16">
        <f t="shared" si="19"/>
        <v>0</v>
      </c>
      <c r="AZ18" s="51" t="b">
        <f t="shared" si="20"/>
        <v>0</v>
      </c>
      <c r="BA18" s="16" t="b">
        <f>IF('償却資産明細書(入力)'!AA19="",IF(AND('償却資産明細書(入力)'!G19&gt;1,'償却資産明細書(入力)'!J19=0),"耐用年数を入力！"))</f>
        <v>0</v>
      </c>
      <c r="BB18" s="342">
        <f t="shared" si="21"/>
        <v>0</v>
      </c>
      <c r="BC18" s="611">
        <f t="shared" si="22"/>
        <v>0</v>
      </c>
      <c r="BE18" s="16" t="b">
        <f>IF(OR(AND('償却資産明細書(入力)'!U19="",'償却資産明細書(入力)'!G19&gt;1,'償却資産明細書(入力)'!Y19&gt;0),AND('償却資産明細書(入力)'!U19="",'償却資産明細書(入力)'!S19&gt;1)),"事業割合入力")</f>
        <v>0</v>
      </c>
      <c r="BF18" s="16" t="b">
        <f>IF('償却資産明細書(入力)'!U19&gt;1,"事業割合エラー")</f>
        <v>0</v>
      </c>
      <c r="BG18" s="342">
        <f>IF(BE18="事業割合入力",BE18,IF(BF18="事業割合エラー",BF18,ROUNDDOWN('償却資産明細書(入力)'!U19*BB18,0)))</f>
        <v>0</v>
      </c>
      <c r="BH18" s="611">
        <f>IF(BE18="事業割合入力",BE18,IF(BF18="事業割合エラー",BF18,ROUNDDOWN('償却資産明細書(入力)'!U19*BC18,0)))</f>
        <v>0</v>
      </c>
      <c r="BI18" s="342">
        <f>IF('償却資産明細書(入力)'!Y19&gt;0,ROUNDDOWN(AP17*'償却資産明細書(入力)'!U19,0),0)</f>
        <v>0</v>
      </c>
      <c r="BJ18" s="342">
        <f t="shared" si="23"/>
        <v>0</v>
      </c>
      <c r="BK18" s="342">
        <f>IF(H18&gt;0,'償却資産明細書(入力)'!Z19*'償却資産明細書(入力)'!U19,0)</f>
        <v>0</v>
      </c>
      <c r="BL18" s="342">
        <f t="shared" si="24"/>
        <v>0</v>
      </c>
    </row>
    <row r="19" spans="1:64" x14ac:dyDescent="0.15">
      <c r="A19">
        <v>18</v>
      </c>
      <c r="B19" s="306">
        <f t="shared" si="0"/>
        <v>5.5E-2</v>
      </c>
      <c r="C19" s="304">
        <f t="shared" si="1"/>
        <v>5.6000000000000001E-2</v>
      </c>
      <c r="E19" s="51">
        <f>計算シート!$C$2+63</f>
        <v>68</v>
      </c>
      <c r="F19" s="51">
        <f>IF('償却資産明細書(入力)'!D20="平成",'償却資産明細書(入力)'!E20+63,'償却資産明細書(入力)'!E20)</f>
        <v>0</v>
      </c>
      <c r="G19" s="51">
        <f>'償却資産明細書(入力)'!F20</f>
        <v>0</v>
      </c>
      <c r="H19" s="51">
        <f>'償却資産明細書(入力)'!Y20</f>
        <v>0</v>
      </c>
      <c r="I19" s="51">
        <f>'償却資産明細書(入力)'!G20</f>
        <v>0</v>
      </c>
      <c r="J19" s="51">
        <f>IF(OR(AND('償却資産明細書(入力)'!D20="平成",'償却資産明細書(入力)'!E20&gt;=19,'償却資産明細書(入力)'!F20&gt;=4),AND('償却資産明細書(入力)'!D20="平成",'償却資産明細書(入力)'!E20&gt;=20)),I19,IF('償却資産明細書(入力)'!AA20="一括償却資産",I19,ROUNDDOWN(I19*0.9,0)))</f>
        <v>0</v>
      </c>
      <c r="K19" s="51">
        <f>IF('償却資産明細書(入力)'!AA20="一括償却資産",0,IF(I19&gt;0,1,0))</f>
        <v>0</v>
      </c>
      <c r="L19" s="342">
        <f>IF('償却資産明細書(入力)'!AA20="一括償却資産",0,ROUNDDOWN(I19*0.05,0))</f>
        <v>0</v>
      </c>
      <c r="M19" s="51">
        <f>'償却資産明細書(入力)'!J20</f>
        <v>0</v>
      </c>
      <c r="N19" s="607">
        <f>'償却資産明細書(入力)'!K20</f>
        <v>0</v>
      </c>
      <c r="O19" s="356">
        <f t="shared" si="2"/>
        <v>0</v>
      </c>
      <c r="P19" s="609" t="e">
        <f t="shared" si="3"/>
        <v>#DIV/0!</v>
      </c>
      <c r="Q19" s="51">
        <f>IF(AND(F19&gt;=82,G19&gt;3),IF('償却資産明細書(入力)'!AA20="一括償却資産",ROUNDDOWN(I19/3,0),ROUNDDOWN(I19*O19,0)),IF('償却資産明細書(入力)'!AA20="一括償却資産",ROUNDDOWN(J19/3,0),ROUNDDOWN(J19*O19,0)))</f>
        <v>0</v>
      </c>
      <c r="R19" s="607" t="e">
        <f>IF(AND(F19&gt;=82,G19&gt;3),IF('償却資産明細書(入力)'!AA20="一括償却資産",ROUNDDOWN(I19/3,0),ROUNDDOWN(I19*P19,0)),IF('償却資産明細書(入力)'!AA20="一括償却資産",ROUNDDOWN(J19/3,0),ROUNDDOWN(J19*P19,0)))</f>
        <v>#DIV/0!</v>
      </c>
      <c r="T19" s="51">
        <f t="shared" si="4"/>
        <v>13</v>
      </c>
      <c r="U19" s="51">
        <f>IF(AND(F19&gt;=82,G19&gt;3),IF('償却資産明細書(入力)'!AA20="一括償却資産",ROUNDUP(I19/3,0),IF(AND(E19=F19,H19&gt;0),ROUNDDOWN(Q19*AF19/12,0),ROUNDDOWN(Q19*T19/12,0))),IF('償却資産明細書(入力)'!AA20="一括償却資産",ROUNDDOWN(J19/3,0),IF(AND(E19=F19,H19&gt;0),ROUNDDOWN(Q19*AF19/12,0),ROUNDDOWN(Q19*T19/12,0))))</f>
        <v>0</v>
      </c>
      <c r="V19" s="607" t="e">
        <f>IF(AND(F19&gt;=82,G19&gt;3),IF('償却資産明細書(入力)'!AA20="一括償却資産",ROUNDUP(I19/3,0),IF(AND(E19=F19,H19&gt;0),ROUNDDOWN(R19*AF19/12,0),ROUNDDOWN(R19*T19/12,0))),IF('償却資産明細書(入力)'!AA20="一括償却資産",ROUNDDOWN(J19/3,0),IF(AND(E19=F19,H19&gt;0),ROUNDDOWN(R19*AF19/12,0),ROUNDDOWN(R19*T19/12,0))))</f>
        <v>#DIV/0!</v>
      </c>
      <c r="W19" s="51">
        <f>IF('償却資産明細書(入力)'!D20="",0,IF(OR(AC19="最終年",AD19="最終年"),Q19*Y19/12,Z19))</f>
        <v>0</v>
      </c>
      <c r="X19" s="51">
        <f t="shared" si="5"/>
        <v>0</v>
      </c>
      <c r="Y19" s="51">
        <f t="shared" si="6"/>
        <v>0</v>
      </c>
      <c r="Z19" s="51">
        <f t="shared" si="7"/>
        <v>0</v>
      </c>
      <c r="AA19" s="51">
        <f>IF('償却資産明細書(入力)'!AA20="一括償却資産",Z19,IF(Z19&lt;W19,Z19,W19))</f>
        <v>0</v>
      </c>
      <c r="AB19" s="51" t="b">
        <f t="shared" si="8"/>
        <v>0</v>
      </c>
      <c r="AC19" s="51" t="str">
        <f t="shared" si="9"/>
        <v/>
      </c>
      <c r="AD19" s="51" t="str">
        <f t="shared" si="10"/>
        <v/>
      </c>
      <c r="AE19" s="51" t="str">
        <f t="shared" si="11"/>
        <v>－</v>
      </c>
      <c r="AF19" s="16" t="str">
        <f>IF(OR(F19=0,G19=0),"",IF(OR('償却資産明細書(入力)'!AA20="一括償却資産",AC19="償却終了",AD19="償却終了"),"－",AE19))</f>
        <v/>
      </c>
      <c r="AG19" s="16">
        <f>IF(OR('収支内訳書（裏）１'!I40="",'収支内訳書（裏）１'!K40="",'収支内訳書（裏）１'!M40="",'収支内訳書（裏）１'!O40=""),0,IF(F19&gt;0,ROUNDDOWN((I19-L19-U19)/Q19,0)+1+F19,0))</f>
        <v>0</v>
      </c>
      <c r="AH19" s="16" t="str">
        <f t="shared" si="12"/>
        <v>－</v>
      </c>
      <c r="AI19" s="16" t="str">
        <f t="shared" si="13"/>
        <v>－</v>
      </c>
      <c r="AJ19" s="16">
        <f t="shared" si="14"/>
        <v>0</v>
      </c>
      <c r="AK19" s="51">
        <f t="shared" si="15"/>
        <v>0</v>
      </c>
      <c r="AL19" s="607">
        <f t="shared" si="16"/>
        <v>0</v>
      </c>
      <c r="AM19" s="60">
        <f t="shared" si="17"/>
        <v>0</v>
      </c>
      <c r="AN19" s="614">
        <f t="shared" si="18"/>
        <v>0</v>
      </c>
      <c r="AO19" s="610"/>
      <c r="AP19" s="16">
        <f>IF(OR('償却資産明細書(入力)'!D20="",'償却資産明細書(入力)'!E20="",'償却資産明細書(入力)'!F20="",'償却資産明細書(入力)'!G20=""),0,IF(ISTEXT(AB19),AB19,I19-AN19))</f>
        <v>0</v>
      </c>
      <c r="AQ19" s="610"/>
      <c r="AS19" s="16" t="b">
        <f>IF(AND('償却資産明細書(入力)'!AA20="一括償却資産",E19&gt;F19+X19+1),"償却済、記載不要")</f>
        <v>0</v>
      </c>
      <c r="AT19" s="16" t="b">
        <f>IF(AND('償却資産明細書(入力)'!E20&gt;0,'償却資産明細書(入力)'!F20&lt;1),"取得月を入力！")</f>
        <v>0</v>
      </c>
      <c r="AU19" s="16" t="b">
        <f>IF(AND('償却資産明細書(入力)'!E20&gt;0,'償却資産明細書(入力)'!D20=""),"元号を入力")</f>
        <v>0</v>
      </c>
      <c r="AV19" s="16" t="b">
        <f>IF(AND('償却資産明細書(入力)'!G20&gt;0,OR('償却資産明細書(入力)'!E20&lt;1,'償却資産明細書(入力)'!F20&lt;1)),"取得年を入力！")</f>
        <v>0</v>
      </c>
      <c r="AW19" s="16">
        <f t="shared" si="19"/>
        <v>0</v>
      </c>
      <c r="AZ19" s="51" t="b">
        <f t="shared" si="20"/>
        <v>0</v>
      </c>
      <c r="BA19" s="16" t="b">
        <f>IF('償却資産明細書(入力)'!AA20="",IF(AND('償却資産明細書(入力)'!G20&gt;1,'償却資産明細書(入力)'!J20=0),"耐用年数を入力！"))</f>
        <v>0</v>
      </c>
      <c r="BB19" s="342">
        <f t="shared" si="21"/>
        <v>0</v>
      </c>
      <c r="BC19" s="611">
        <f t="shared" si="22"/>
        <v>0</v>
      </c>
      <c r="BE19" s="16" t="b">
        <f>IF(OR(AND('償却資産明細書(入力)'!U20="",'償却資産明細書(入力)'!G20&gt;1,'償却資産明細書(入力)'!Y20&gt;0),AND('償却資産明細書(入力)'!U20="",'償却資産明細書(入力)'!S20&gt;1)),"事業割合入力")</f>
        <v>0</v>
      </c>
      <c r="BF19" s="16" t="b">
        <f>IF('償却資産明細書(入力)'!U20&gt;1,"事業割合エラー")</f>
        <v>0</v>
      </c>
      <c r="BG19" s="342">
        <f>IF(BE19="事業割合入力",BE19,IF(BF19="事業割合エラー",BF19,ROUNDDOWN('償却資産明細書(入力)'!U20*BB19,0)))</f>
        <v>0</v>
      </c>
      <c r="BH19" s="611">
        <f>IF(BE19="事業割合入力",BE19,IF(BF19="事業割合エラー",BF19,ROUNDDOWN('償却資産明細書(入力)'!U20*BC19,0)))</f>
        <v>0</v>
      </c>
      <c r="BI19" s="342">
        <f>IF('償却資産明細書(入力)'!Y20&gt;0,ROUNDDOWN(AP18*'償却資産明細書(入力)'!U20,0),0)</f>
        <v>0</v>
      </c>
      <c r="BJ19" s="342">
        <f t="shared" si="23"/>
        <v>0</v>
      </c>
      <c r="BK19" s="342">
        <f>IF(H19&gt;0,'償却資産明細書(入力)'!Z20*'償却資産明細書(入力)'!U20,0)</f>
        <v>0</v>
      </c>
      <c r="BL19" s="342">
        <f t="shared" si="24"/>
        <v>0</v>
      </c>
    </row>
    <row r="20" spans="1:64" x14ac:dyDescent="0.15">
      <c r="A20">
        <v>19</v>
      </c>
      <c r="B20" s="306">
        <f t="shared" si="0"/>
        <v>5.1999999999999998E-2</v>
      </c>
      <c r="C20" s="304">
        <f t="shared" si="1"/>
        <v>5.2999999999999999E-2</v>
      </c>
      <c r="E20" s="51">
        <f>計算シート!$C$2+63</f>
        <v>68</v>
      </c>
      <c r="F20" s="51">
        <f>IF('償却資産明細書(入力)'!D21="平成",'償却資産明細書(入力)'!E21+63,'償却資産明細書(入力)'!E21)</f>
        <v>0</v>
      </c>
      <c r="G20" s="51">
        <f>'償却資産明細書(入力)'!F21</f>
        <v>0</v>
      </c>
      <c r="H20" s="51">
        <f>'償却資産明細書(入力)'!Y21</f>
        <v>0</v>
      </c>
      <c r="I20" s="51">
        <f>'償却資産明細書(入力)'!G21</f>
        <v>0</v>
      </c>
      <c r="J20" s="51">
        <f>IF(OR(AND('償却資産明細書(入力)'!D21="平成",'償却資産明細書(入力)'!E21&gt;=19,'償却資産明細書(入力)'!F21&gt;=4),AND('償却資産明細書(入力)'!D21="平成",'償却資産明細書(入力)'!E21&gt;=20)),I20,IF('償却資産明細書(入力)'!AA21="一括償却資産",I20,ROUNDDOWN(I20*0.9,0)))</f>
        <v>0</v>
      </c>
      <c r="K20" s="51">
        <f>IF('償却資産明細書(入力)'!AA21="一括償却資産",0,IF(I20&gt;0,1,0))</f>
        <v>0</v>
      </c>
      <c r="L20" s="342">
        <f>IF('償却資産明細書(入力)'!AA21="一括償却資産",0,ROUNDDOWN(I20*0.05,0))</f>
        <v>0</v>
      </c>
      <c r="M20" s="51">
        <f>'償却資産明細書(入力)'!J21</f>
        <v>0</v>
      </c>
      <c r="N20" s="607">
        <f>'償却資産明細書(入力)'!K21</f>
        <v>0</v>
      </c>
      <c r="O20" s="356">
        <f t="shared" si="2"/>
        <v>0</v>
      </c>
      <c r="P20" s="609" t="e">
        <f t="shared" si="3"/>
        <v>#DIV/0!</v>
      </c>
      <c r="Q20" s="51">
        <f>IF(AND(F20&gt;=82,G20&gt;3),IF('償却資産明細書(入力)'!AA21="一括償却資産",ROUNDDOWN(I20/3,0),ROUNDDOWN(I20*O20,0)),IF('償却資産明細書(入力)'!AA21="一括償却資産",ROUNDDOWN(J20/3,0),ROUNDDOWN(J20*O20,0)))</f>
        <v>0</v>
      </c>
      <c r="R20" s="607" t="e">
        <f>IF(AND(F20&gt;=82,G20&gt;3),IF('償却資産明細書(入力)'!AA21="一括償却資産",ROUNDDOWN(I20/3,0),ROUNDDOWN(I20*P20,0)),IF('償却資産明細書(入力)'!AA21="一括償却資産",ROUNDDOWN(J20/3,0),ROUNDDOWN(J20*P20,0)))</f>
        <v>#DIV/0!</v>
      </c>
      <c r="T20" s="51">
        <f t="shared" si="4"/>
        <v>13</v>
      </c>
      <c r="U20" s="51">
        <f>IF(AND(F20&gt;=82,G20&gt;3),IF('償却資産明細書(入力)'!AA21="一括償却資産",ROUNDUP(I20/3,0),IF(AND(E20=F20,H20&gt;0),ROUNDDOWN(Q20*AF20/12,0),ROUNDDOWN(Q20*T20/12,0))),IF('償却資産明細書(入力)'!AA21="一括償却資産",ROUNDDOWN(J20/3,0),IF(AND(E20=F20,H20&gt;0),ROUNDDOWN(Q20*AF20/12,0),ROUNDDOWN(Q20*T20/12,0))))</f>
        <v>0</v>
      </c>
      <c r="V20" s="607" t="e">
        <f>IF(AND(F20&gt;=82,G20&gt;3),IF('償却資産明細書(入力)'!AA21="一括償却資産",ROUNDUP(I20/3,0),IF(AND(E20=F20,H20&gt;0),ROUNDDOWN(R20*AF20/12,0),ROUNDDOWN(R20*T20/12,0))),IF('償却資産明細書(入力)'!AA21="一括償却資産",ROUNDDOWN(J20/3,0),IF(AND(E20=F20,H20&gt;0),ROUNDDOWN(R20*AF20/12,0),ROUNDDOWN(R20*T20/12,0))))</f>
        <v>#DIV/0!</v>
      </c>
      <c r="W20" s="51">
        <f>IF('償却資産明細書(入力)'!D21="",0,IF(OR(AC20="最終年",AD20="最終年"),Q20*Y20/12,Z20))</f>
        <v>0</v>
      </c>
      <c r="X20" s="51">
        <f t="shared" si="5"/>
        <v>0</v>
      </c>
      <c r="Y20" s="51">
        <f t="shared" si="6"/>
        <v>0</v>
      </c>
      <c r="Z20" s="51">
        <f t="shared" si="7"/>
        <v>0</v>
      </c>
      <c r="AA20" s="51">
        <f>IF('償却資産明細書(入力)'!AA21="一括償却資産",Z20,IF(Z20&lt;W20,Z20,W20))</f>
        <v>0</v>
      </c>
      <c r="AB20" s="51" t="b">
        <f t="shared" si="8"/>
        <v>0</v>
      </c>
      <c r="AC20" s="51" t="str">
        <f t="shared" si="9"/>
        <v/>
      </c>
      <c r="AD20" s="51" t="str">
        <f t="shared" si="10"/>
        <v/>
      </c>
      <c r="AE20" s="51" t="str">
        <f t="shared" si="11"/>
        <v>－</v>
      </c>
      <c r="AF20" s="16" t="str">
        <f>IF(OR(F20=0,G20=0),"",IF(OR('償却資産明細書(入力)'!AA21="一括償却資産",AC20="償却終了",AD20="償却終了"),"－",AE20))</f>
        <v/>
      </c>
      <c r="AG20" s="16">
        <f>IF(OR('収支内訳書（裏）１'!I41="",'収支内訳書（裏）１'!K41="",'収支内訳書（裏）１'!M41="",'収支内訳書（裏）１'!O41=""),0,IF(F20&gt;0,ROUNDDOWN((I20-L20-U20)/Q20,0)+1+F20,0))</f>
        <v>0</v>
      </c>
      <c r="AH20" s="16" t="str">
        <f t="shared" si="12"/>
        <v>－</v>
      </c>
      <c r="AI20" s="16" t="str">
        <f t="shared" si="13"/>
        <v>－</v>
      </c>
      <c r="AJ20" s="16">
        <f t="shared" si="14"/>
        <v>0</v>
      </c>
      <c r="AK20" s="51">
        <f t="shared" si="15"/>
        <v>0</v>
      </c>
      <c r="AL20" s="607">
        <f t="shared" si="16"/>
        <v>0</v>
      </c>
      <c r="AM20" s="60">
        <f t="shared" si="17"/>
        <v>0</v>
      </c>
      <c r="AN20" s="614">
        <f t="shared" si="18"/>
        <v>0</v>
      </c>
      <c r="AO20" s="610"/>
      <c r="AP20" s="16">
        <f>IF(OR('償却資産明細書(入力)'!D21="",'償却資産明細書(入力)'!E21="",'償却資産明細書(入力)'!F21="",'償却資産明細書(入力)'!G21=""),0,IF(ISTEXT(AB20),AB20,I20-AN20))</f>
        <v>0</v>
      </c>
      <c r="AQ20" s="610"/>
      <c r="AS20" s="16" t="b">
        <f>IF(AND('償却資産明細書(入力)'!AA21="一括償却資産",E20&gt;F20+X20+1),"償却済、記載不要")</f>
        <v>0</v>
      </c>
      <c r="AT20" s="16" t="b">
        <f>IF(AND('償却資産明細書(入力)'!E21&gt;0,'償却資産明細書(入力)'!F21&lt;1),"取得月を入力！")</f>
        <v>0</v>
      </c>
      <c r="AU20" s="16" t="b">
        <f>IF(AND('償却資産明細書(入力)'!E21&gt;0,'償却資産明細書(入力)'!D21=""),"元号を入力")</f>
        <v>0</v>
      </c>
      <c r="AV20" s="16" t="b">
        <f>IF(AND('償却資産明細書(入力)'!G21&gt;0,OR('償却資産明細書(入力)'!E21&lt;1,'償却資産明細書(入力)'!F21&lt;1)),"取得年を入力！")</f>
        <v>0</v>
      </c>
      <c r="AW20" s="16">
        <f t="shared" si="19"/>
        <v>0</v>
      </c>
      <c r="AZ20" s="51" t="b">
        <f t="shared" si="20"/>
        <v>0</v>
      </c>
      <c r="BA20" s="16" t="b">
        <f>IF('償却資産明細書(入力)'!AA21="",IF(AND('償却資産明細書(入力)'!G21&gt;1,'償却資産明細書(入力)'!J21=0),"耐用年数を入力！"))</f>
        <v>0</v>
      </c>
      <c r="BB20" s="342">
        <f t="shared" si="21"/>
        <v>0</v>
      </c>
      <c r="BC20" s="611">
        <f t="shared" si="22"/>
        <v>0</v>
      </c>
      <c r="BE20" s="16" t="b">
        <f>IF(OR(AND('償却資産明細書(入力)'!U21="",'償却資産明細書(入力)'!G21&gt;1,'償却資産明細書(入力)'!Y21&gt;0),AND('償却資産明細書(入力)'!U21="",'償却資産明細書(入力)'!S21&gt;1)),"事業割合入力")</f>
        <v>0</v>
      </c>
      <c r="BF20" s="16" t="b">
        <f>IF('償却資産明細書(入力)'!U21&gt;1,"事業割合エラー")</f>
        <v>0</v>
      </c>
      <c r="BG20" s="342">
        <f>IF(BE20="事業割合入力",BE20,IF(BF20="事業割合エラー",BF20,ROUNDDOWN('償却資産明細書(入力)'!U21*BB20,0)))</f>
        <v>0</v>
      </c>
      <c r="BH20" s="611">
        <f>IF(BE20="事業割合入力",BE20,IF(BF20="事業割合エラー",BF20,ROUNDDOWN('償却資産明細書(入力)'!U21*BC20,0)))</f>
        <v>0</v>
      </c>
      <c r="BI20" s="342">
        <f>IF('償却資産明細書(入力)'!Y21&gt;0,ROUNDDOWN(AP19*'償却資産明細書(入力)'!U21,0),0)</f>
        <v>0</v>
      </c>
      <c r="BJ20" s="342">
        <f t="shared" si="23"/>
        <v>0</v>
      </c>
      <c r="BK20" s="342">
        <f>IF(H20&gt;0,'償却資産明細書(入力)'!Z21*'償却資産明細書(入力)'!U21,0)</f>
        <v>0</v>
      </c>
      <c r="BL20" s="342">
        <f t="shared" si="24"/>
        <v>0</v>
      </c>
    </row>
    <row r="21" spans="1:64" x14ac:dyDescent="0.15">
      <c r="A21">
        <v>20</v>
      </c>
      <c r="B21" s="306">
        <f t="shared" si="0"/>
        <v>0.05</v>
      </c>
      <c r="C21" s="304">
        <f t="shared" si="1"/>
        <v>0.05</v>
      </c>
      <c r="E21" s="51">
        <f>計算シート!$C$2+63</f>
        <v>68</v>
      </c>
      <c r="F21" s="51">
        <f>IF('償却資産明細書(入力)'!D22="平成",'償却資産明細書(入力)'!E22+63,'償却資産明細書(入力)'!E22)</f>
        <v>0</v>
      </c>
      <c r="G21" s="51">
        <f>'償却資産明細書(入力)'!F22</f>
        <v>0</v>
      </c>
      <c r="H21" s="51">
        <f>'償却資産明細書(入力)'!Y22</f>
        <v>0</v>
      </c>
      <c r="I21" s="51">
        <f>'償却資産明細書(入力)'!G22</f>
        <v>0</v>
      </c>
      <c r="J21" s="51">
        <f>IF(OR(AND('償却資産明細書(入力)'!D22="平成",'償却資産明細書(入力)'!E22&gt;=19,'償却資産明細書(入力)'!F22&gt;=4),AND('償却資産明細書(入力)'!D22="平成",'償却資産明細書(入力)'!E22&gt;=20)),I21,IF('償却資産明細書(入力)'!AA22="一括償却資産",I21,ROUNDDOWN(I21*0.9,0)))</f>
        <v>0</v>
      </c>
      <c r="K21" s="51">
        <f>IF('償却資産明細書(入力)'!AA22="一括償却資産",0,IF(I21&gt;0,1,0))</f>
        <v>0</v>
      </c>
      <c r="L21" s="342">
        <f>IF('償却資産明細書(入力)'!AA22="一括償却資産",0,ROUNDDOWN(I21*0.05,0))</f>
        <v>0</v>
      </c>
      <c r="M21" s="51">
        <f>'償却資産明細書(入力)'!J22</f>
        <v>0</v>
      </c>
      <c r="N21" s="607">
        <f>'償却資産明細書(入力)'!K22</f>
        <v>0</v>
      </c>
      <c r="O21" s="356">
        <f t="shared" si="2"/>
        <v>0</v>
      </c>
      <c r="P21" s="609" t="e">
        <f t="shared" si="3"/>
        <v>#DIV/0!</v>
      </c>
      <c r="Q21" s="51">
        <f>IF(AND(F21&gt;=82,G21&gt;3),IF('償却資産明細書(入力)'!AA22="一括償却資産",ROUNDDOWN(I21/3,0),ROUNDDOWN(I21*O21,0)),IF('償却資産明細書(入力)'!AA22="一括償却資産",ROUNDDOWN(J21/3,0),ROUNDDOWN(J21*O21,0)))</f>
        <v>0</v>
      </c>
      <c r="R21" s="607" t="e">
        <f>IF(AND(F21&gt;=82,G21&gt;3),IF('償却資産明細書(入力)'!AA22="一括償却資産",ROUNDDOWN(I21/3,0),ROUNDDOWN(I21*P21,0)),IF('償却資産明細書(入力)'!AA22="一括償却資産",ROUNDDOWN(J21/3,0),ROUNDDOWN(J21*P21,0)))</f>
        <v>#DIV/0!</v>
      </c>
      <c r="T21" s="51">
        <f t="shared" si="4"/>
        <v>13</v>
      </c>
      <c r="U21" s="51">
        <f>IF(AND(F21&gt;=82,G21&gt;3),IF('償却資産明細書(入力)'!AA22="一括償却資産",ROUNDUP(I21/3,0),IF(AND(E21=F21,H21&gt;0),ROUNDDOWN(Q21*AF21/12,0),ROUNDDOWN(Q21*T21/12,0))),IF('償却資産明細書(入力)'!AA22="一括償却資産",ROUNDDOWN(J21/3,0),IF(AND(E21=F21,H21&gt;0),ROUNDDOWN(Q21*AF21/12,0),ROUNDDOWN(Q21*T21/12,0))))</f>
        <v>0</v>
      </c>
      <c r="V21" s="607" t="e">
        <f>IF(AND(F21&gt;=82,G21&gt;3),IF('償却資産明細書(入力)'!AA22="一括償却資産",ROUNDUP(I21/3,0),IF(AND(E21=F21,H21&gt;0),ROUNDDOWN(R21*AF21/12,0),ROUNDDOWN(R21*T21/12,0))),IF('償却資産明細書(入力)'!AA22="一括償却資産",ROUNDDOWN(J21/3,0),IF(AND(E21=F21,H21&gt;0),ROUNDDOWN(R21*AF21/12,0),ROUNDDOWN(R21*T21/12,0))))</f>
        <v>#DIV/0!</v>
      </c>
      <c r="W21" s="51">
        <f>IF('償却資産明細書(入力)'!D22="",0,IF(OR(AC21="最終年",AD21="最終年"),Q21*Y21/12,Z21))</f>
        <v>0</v>
      </c>
      <c r="X21" s="51">
        <f t="shared" si="5"/>
        <v>0</v>
      </c>
      <c r="Y21" s="51">
        <f t="shared" si="6"/>
        <v>0</v>
      </c>
      <c r="Z21" s="51">
        <f t="shared" si="7"/>
        <v>0</v>
      </c>
      <c r="AA21" s="51">
        <f>IF('償却資産明細書(入力)'!AA22="一括償却資産",Z21,IF(Z21&lt;W21,Z21,W21))</f>
        <v>0</v>
      </c>
      <c r="AB21" s="51" t="b">
        <f t="shared" si="8"/>
        <v>0</v>
      </c>
      <c r="AC21" s="51" t="str">
        <f t="shared" si="9"/>
        <v/>
      </c>
      <c r="AD21" s="51" t="str">
        <f t="shared" si="10"/>
        <v/>
      </c>
      <c r="AE21" s="51" t="str">
        <f t="shared" si="11"/>
        <v>－</v>
      </c>
      <c r="AF21" s="16" t="str">
        <f>IF(OR(F21=0,G21=0),"",IF(OR('償却資産明細書(入力)'!AA22="一括償却資産",AC21="償却終了",AD21="償却終了"),"－",AE21))</f>
        <v/>
      </c>
      <c r="AG21" s="16">
        <f>IF(OR('収支内訳書（裏）１'!I42="",'収支内訳書（裏）１'!K42="",'収支内訳書（裏）１'!M42="",'収支内訳書（裏）１'!O42=""),0,IF(F21&gt;0,ROUNDDOWN((I21-L21-U21)/Q21,0)+1+F21,0))</f>
        <v>0</v>
      </c>
      <c r="AH21" s="16" t="str">
        <f t="shared" si="12"/>
        <v>－</v>
      </c>
      <c r="AI21" s="16" t="str">
        <f t="shared" si="13"/>
        <v>－</v>
      </c>
      <c r="AJ21" s="16">
        <f t="shared" si="14"/>
        <v>0</v>
      </c>
      <c r="AK21" s="51">
        <f t="shared" si="15"/>
        <v>0</v>
      </c>
      <c r="AL21" s="607">
        <f t="shared" si="16"/>
        <v>0</v>
      </c>
      <c r="AM21" s="60">
        <f t="shared" si="17"/>
        <v>0</v>
      </c>
      <c r="AN21" s="614">
        <f t="shared" si="18"/>
        <v>0</v>
      </c>
      <c r="AO21" s="610"/>
      <c r="AP21" s="16">
        <f>IF(OR('償却資産明細書(入力)'!D22="",'償却資産明細書(入力)'!E22="",'償却資産明細書(入力)'!F22="",'償却資産明細書(入力)'!G22=""),0,IF(ISTEXT(AB21),AB21,I21-AN21))</f>
        <v>0</v>
      </c>
      <c r="AQ21" s="610"/>
      <c r="AS21" s="16" t="b">
        <f>IF(AND('償却資産明細書(入力)'!AA22="一括償却資産",E21&gt;F21+X21+1),"償却済、記載不要")</f>
        <v>0</v>
      </c>
      <c r="AT21" s="16" t="b">
        <f>IF(AND('償却資産明細書(入力)'!E22&gt;0,'償却資産明細書(入力)'!F22&lt;1),"取得月を入力！")</f>
        <v>0</v>
      </c>
      <c r="AU21" s="16" t="b">
        <f>IF(AND('償却資産明細書(入力)'!E22&gt;0,'償却資産明細書(入力)'!D22=""),"元号を入力")</f>
        <v>0</v>
      </c>
      <c r="AV21" s="16" t="b">
        <f>IF(AND('償却資産明細書(入力)'!G22&gt;0,OR('償却資産明細書(入力)'!E22&lt;1,'償却資産明細書(入力)'!F22&lt;1)),"取得年を入力！")</f>
        <v>0</v>
      </c>
      <c r="AW21" s="16">
        <f t="shared" si="19"/>
        <v>0</v>
      </c>
      <c r="AZ21" s="51" t="b">
        <f t="shared" si="20"/>
        <v>0</v>
      </c>
      <c r="BA21" s="16" t="b">
        <f>IF('償却資産明細書(入力)'!AA22="",IF(AND('償却資産明細書(入力)'!G22&gt;1,'償却資産明細書(入力)'!J22=0),"耐用年数を入力！"))</f>
        <v>0</v>
      </c>
      <c r="BB21" s="342">
        <f t="shared" si="21"/>
        <v>0</v>
      </c>
      <c r="BC21" s="611">
        <f t="shared" si="22"/>
        <v>0</v>
      </c>
      <c r="BE21" s="16" t="b">
        <f>IF(OR(AND('償却資産明細書(入力)'!U22="",'償却資産明細書(入力)'!G22&gt;1,'償却資産明細書(入力)'!Y22&gt;0),AND('償却資産明細書(入力)'!U22="",'償却資産明細書(入力)'!S22&gt;1)),"事業割合入力")</f>
        <v>0</v>
      </c>
      <c r="BF21" s="16" t="b">
        <f>IF('償却資産明細書(入力)'!U22&gt;1,"事業割合エラー")</f>
        <v>0</v>
      </c>
      <c r="BG21" s="342">
        <f>IF(BE21="事業割合入力",BE21,IF(BF21="事業割合エラー",BF21,ROUNDDOWN('償却資産明細書(入力)'!U22*BB21,0)))</f>
        <v>0</v>
      </c>
      <c r="BH21" s="611">
        <f>IF(BE21="事業割合入力",BE21,IF(BF21="事業割合エラー",BF21,ROUNDDOWN('償却資産明細書(入力)'!U22*BC21,0)))</f>
        <v>0</v>
      </c>
      <c r="BI21" s="342">
        <f>IF('償却資産明細書(入力)'!Y22&gt;0,ROUNDDOWN(AP20*'償却資産明細書(入力)'!U22,0),0)</f>
        <v>0</v>
      </c>
      <c r="BJ21" s="342">
        <f t="shared" si="23"/>
        <v>0</v>
      </c>
      <c r="BK21" s="342">
        <f>IF(H21&gt;0,'償却資産明細書(入力)'!Z22*'償却資産明細書(入力)'!U22,0)</f>
        <v>0</v>
      </c>
      <c r="BL21" s="342">
        <f t="shared" si="24"/>
        <v>0</v>
      </c>
    </row>
    <row r="22" spans="1:64" x14ac:dyDescent="0.15">
      <c r="A22">
        <v>21</v>
      </c>
      <c r="B22" s="306">
        <v>4.8000000000000001E-2</v>
      </c>
      <c r="C22" s="304">
        <f t="shared" si="1"/>
        <v>4.8000000000000001E-2</v>
      </c>
      <c r="E22" s="51">
        <f>計算シート!$C$2+63</f>
        <v>68</v>
      </c>
      <c r="F22" s="51">
        <f>IF('償却資産明細書(入力)'!D23="平成",'償却資産明細書(入力)'!E23+63,'償却資産明細書(入力)'!E23)</f>
        <v>0</v>
      </c>
      <c r="G22" s="51">
        <f>'償却資産明細書(入力)'!F23</f>
        <v>0</v>
      </c>
      <c r="H22" s="51">
        <f>'償却資産明細書(入力)'!Y23</f>
        <v>0</v>
      </c>
      <c r="I22" s="51">
        <f>'償却資産明細書(入力)'!G23</f>
        <v>0</v>
      </c>
      <c r="J22" s="51">
        <f>IF(OR(AND('償却資産明細書(入力)'!D23="平成",'償却資産明細書(入力)'!E23&gt;=19,'償却資産明細書(入力)'!F23&gt;=4),AND('償却資産明細書(入力)'!D23="平成",'償却資産明細書(入力)'!E23&gt;=20)),I22,IF('償却資産明細書(入力)'!AA23="一括償却資産",I22,ROUNDDOWN(I22*0.9,0)))</f>
        <v>0</v>
      </c>
      <c r="K22" s="51">
        <f>IF('償却資産明細書(入力)'!AA23="一括償却資産",0,IF(I22&gt;0,1,0))</f>
        <v>0</v>
      </c>
      <c r="L22" s="342">
        <f>IF('償却資産明細書(入力)'!AA23="一括償却資産",0,ROUNDDOWN(I22*0.05,0))</f>
        <v>0</v>
      </c>
      <c r="M22" s="51">
        <f>'償却資産明細書(入力)'!J23</f>
        <v>0</v>
      </c>
      <c r="N22" s="607">
        <f>'償却資産明細書(入力)'!K23</f>
        <v>0</v>
      </c>
      <c r="O22" s="356">
        <f t="shared" si="2"/>
        <v>0</v>
      </c>
      <c r="P22" s="609" t="e">
        <f t="shared" si="3"/>
        <v>#DIV/0!</v>
      </c>
      <c r="Q22" s="51">
        <f>IF(AND(F22&gt;=82,G22&gt;3),IF('償却資産明細書(入力)'!AA23="一括償却資産",ROUNDDOWN(I22/3,0),ROUNDDOWN(I22*O22,0)),IF('償却資産明細書(入力)'!AA23="一括償却資産",ROUNDDOWN(J22/3,0),ROUNDDOWN(J22*O22,0)))</f>
        <v>0</v>
      </c>
      <c r="R22" s="607" t="e">
        <f>IF(AND(F22&gt;=82,G22&gt;3),IF('償却資産明細書(入力)'!AA23="一括償却資産",ROUNDDOWN(I22/3,0),ROUNDDOWN(I22*P22,0)),IF('償却資産明細書(入力)'!AA23="一括償却資産",ROUNDDOWN(J22/3,0),ROUNDDOWN(J22*P22,0)))</f>
        <v>#DIV/0!</v>
      </c>
      <c r="T22" s="51">
        <f t="shared" si="4"/>
        <v>13</v>
      </c>
      <c r="U22" s="51">
        <f>IF(AND(F22&gt;=82,G22&gt;3),IF('償却資産明細書(入力)'!AA23="一括償却資産",ROUNDUP(I22/3,0),IF(AND(E22=F22,H22&gt;0),ROUNDDOWN(Q22*AF22/12,0),ROUNDDOWN(Q22*T22/12,0))),IF('償却資産明細書(入力)'!AA23="一括償却資産",ROUNDDOWN(J22/3,0),IF(AND(E22=F22,H22&gt;0),ROUNDDOWN(Q22*AF22/12,0),ROUNDDOWN(Q22*T22/12,0))))</f>
        <v>0</v>
      </c>
      <c r="V22" s="607" t="e">
        <f>IF(AND(F22&gt;=82,G22&gt;3),IF('償却資産明細書(入力)'!AA23="一括償却資産",ROUNDUP(I22/3,0),IF(AND(E22=F22,H22&gt;0),ROUNDDOWN(R22*AF22/12,0),ROUNDDOWN(R22*T22/12,0))),IF('償却資産明細書(入力)'!AA23="一括償却資産",ROUNDDOWN(J22/3,0),IF(AND(E22=F22,H22&gt;0),ROUNDDOWN(R22*AF22/12,0),ROUNDDOWN(R22*T22/12,0))))</f>
        <v>#DIV/0!</v>
      </c>
      <c r="W22" s="51">
        <f>IF('償却資産明細書(入力)'!D23="",0,IF(OR(AC22="最終年",AD22="最終年"),Q22*Y22/12,Z22))</f>
        <v>0</v>
      </c>
      <c r="X22" s="51">
        <f t="shared" si="5"/>
        <v>0</v>
      </c>
      <c r="Y22" s="51">
        <f t="shared" si="6"/>
        <v>0</v>
      </c>
      <c r="Z22" s="51">
        <f t="shared" si="7"/>
        <v>0</v>
      </c>
      <c r="AA22" s="51">
        <f>IF('償却資産明細書(入力)'!AA23="一括償却資産",Z22,IF(Z22&lt;W22,Z22,W22))</f>
        <v>0</v>
      </c>
      <c r="AB22" s="51" t="b">
        <f t="shared" si="8"/>
        <v>0</v>
      </c>
      <c r="AC22" s="51" t="str">
        <f t="shared" si="9"/>
        <v/>
      </c>
      <c r="AD22" s="51" t="str">
        <f t="shared" si="10"/>
        <v/>
      </c>
      <c r="AE22" s="51" t="str">
        <f t="shared" si="11"/>
        <v>－</v>
      </c>
      <c r="AF22" s="16" t="str">
        <f>IF(OR(F22=0,G22=0),"",IF(OR('償却資産明細書(入力)'!AA23="一括償却資産",AC22="償却終了",AD22="償却終了"),"－",AE22))</f>
        <v/>
      </c>
      <c r="AG22" s="16">
        <f>IF(OR('収支内訳書（裏）１'!I43="",'収支内訳書（裏）１'!K43="",'収支内訳書（裏）１'!M43="",'収支内訳書（裏）１'!O43=""),0,IF(F22&gt;0,ROUNDDOWN((I22-L22-U22)/Q22,0)+1+F22,0))</f>
        <v>0</v>
      </c>
      <c r="AH22" s="16" t="str">
        <f t="shared" si="12"/>
        <v>－</v>
      </c>
      <c r="AI22" s="16" t="str">
        <f t="shared" si="13"/>
        <v>－</v>
      </c>
      <c r="AJ22" s="16">
        <f t="shared" si="14"/>
        <v>0</v>
      </c>
      <c r="AK22" s="51">
        <f t="shared" si="15"/>
        <v>0</v>
      </c>
      <c r="AL22" s="607">
        <f t="shared" si="16"/>
        <v>0</v>
      </c>
      <c r="AM22" s="60">
        <f t="shared" si="17"/>
        <v>0</v>
      </c>
      <c r="AN22" s="614">
        <f t="shared" si="18"/>
        <v>0</v>
      </c>
      <c r="AO22" s="610"/>
      <c r="AP22" s="16">
        <f>IF(OR('償却資産明細書(入力)'!D23="",'償却資産明細書(入力)'!E23="",'償却資産明細書(入力)'!F23="",'償却資産明細書(入力)'!G23=""),0,IF(ISTEXT(AB22),AB22,I22-AN22))</f>
        <v>0</v>
      </c>
      <c r="AQ22" s="610"/>
      <c r="AS22" s="16" t="b">
        <f>IF(AND('償却資産明細書(入力)'!AA23="一括償却資産",E22&gt;F22+X22+1),"償却済、記載不要")</f>
        <v>0</v>
      </c>
      <c r="AT22" s="16" t="b">
        <f>IF(AND('償却資産明細書(入力)'!E23&gt;0,'償却資産明細書(入力)'!F23&lt;1),"取得月を入力！")</f>
        <v>0</v>
      </c>
      <c r="AU22" s="16" t="b">
        <f>IF(AND('償却資産明細書(入力)'!E23&gt;0,'償却資産明細書(入力)'!D23=""),"元号を入力")</f>
        <v>0</v>
      </c>
      <c r="AV22" s="16" t="b">
        <f>IF(AND('償却資産明細書(入力)'!G23&gt;0,OR('償却資産明細書(入力)'!E23&lt;1,'償却資産明細書(入力)'!F23&lt;1)),"取得年を入力！")</f>
        <v>0</v>
      </c>
      <c r="AW22" s="16">
        <f t="shared" si="19"/>
        <v>0</v>
      </c>
      <c r="AZ22" s="51" t="b">
        <f t="shared" si="20"/>
        <v>0</v>
      </c>
      <c r="BA22" s="16" t="b">
        <f>IF('償却資産明細書(入力)'!AA23="",IF(AND('償却資産明細書(入力)'!G23&gt;1,'償却資産明細書(入力)'!J23=0),"耐用年数を入力！"))</f>
        <v>0</v>
      </c>
      <c r="BB22" s="342">
        <f t="shared" si="21"/>
        <v>0</v>
      </c>
      <c r="BC22" s="611">
        <f t="shared" si="22"/>
        <v>0</v>
      </c>
      <c r="BE22" s="16" t="b">
        <f>IF(OR(AND('償却資産明細書(入力)'!U23="",'償却資産明細書(入力)'!G23&gt;1,'償却資産明細書(入力)'!Y23&gt;0),AND('償却資産明細書(入力)'!U23="",'償却資産明細書(入力)'!S23&gt;1)),"事業割合入力")</f>
        <v>0</v>
      </c>
      <c r="BF22" s="16" t="b">
        <f>IF('償却資産明細書(入力)'!U23&gt;1,"事業割合エラー")</f>
        <v>0</v>
      </c>
      <c r="BG22" s="342">
        <f>IF(BE22="事業割合入力",BE22,IF(BF22="事業割合エラー",BF22,ROUNDDOWN('償却資産明細書(入力)'!U23*BB22,0)))</f>
        <v>0</v>
      </c>
      <c r="BH22" s="611">
        <f>IF(BE22="事業割合入力",BE22,IF(BF22="事業割合エラー",BF22,ROUNDDOWN('償却資産明細書(入力)'!U23*BC22,0)))</f>
        <v>0</v>
      </c>
      <c r="BI22" s="342">
        <f>IF('償却資産明細書(入力)'!Y23&gt;0,ROUNDDOWN(AP21*'償却資産明細書(入力)'!U23,0),0)</f>
        <v>0</v>
      </c>
      <c r="BJ22" s="342">
        <f t="shared" si="23"/>
        <v>0</v>
      </c>
      <c r="BK22" s="342">
        <f>IF(H22&gt;0,'償却資産明細書(入力)'!Z23*'償却資産明細書(入力)'!U23,0)</f>
        <v>0</v>
      </c>
      <c r="BL22" s="342">
        <f t="shared" si="24"/>
        <v>0</v>
      </c>
    </row>
    <row r="23" spans="1:64" x14ac:dyDescent="0.15">
      <c r="A23">
        <v>22</v>
      </c>
      <c r="B23" s="306">
        <v>4.5999999999999999E-2</v>
      </c>
      <c r="C23" s="304">
        <f t="shared" si="1"/>
        <v>4.5999999999999999E-2</v>
      </c>
      <c r="E23" s="51">
        <f>計算シート!$C$2+63</f>
        <v>68</v>
      </c>
      <c r="F23" s="51">
        <f>IF('償却資産明細書(入力)'!D24="平成",'償却資産明細書(入力)'!E24+63,'償却資産明細書(入力)'!E24)</f>
        <v>0</v>
      </c>
      <c r="G23" s="51">
        <f>'償却資産明細書(入力)'!F24</f>
        <v>0</v>
      </c>
      <c r="H23" s="51">
        <f>'償却資産明細書(入力)'!Y24</f>
        <v>0</v>
      </c>
      <c r="I23" s="51">
        <f>'償却資産明細書(入力)'!G24</f>
        <v>0</v>
      </c>
      <c r="J23" s="51">
        <f>IF(OR(AND('償却資産明細書(入力)'!D24="平成",'償却資産明細書(入力)'!E24&gt;=19,'償却資産明細書(入力)'!F24&gt;=4),AND('償却資産明細書(入力)'!D24="平成",'償却資産明細書(入力)'!E24&gt;=20)),I23,IF('償却資産明細書(入力)'!AA24="一括償却資産",I23,ROUNDDOWN(I23*0.9,0)))</f>
        <v>0</v>
      </c>
      <c r="K23" s="51">
        <f>IF('償却資産明細書(入力)'!AA24="一括償却資産",0,IF(I23&gt;0,1,0))</f>
        <v>0</v>
      </c>
      <c r="L23" s="342">
        <f>IF('償却資産明細書(入力)'!AA24="一括償却資産",0,ROUNDDOWN(I23*0.05,0))</f>
        <v>0</v>
      </c>
      <c r="M23" s="51">
        <f>'償却資産明細書(入力)'!J24</f>
        <v>0</v>
      </c>
      <c r="N23" s="607">
        <f>'償却資産明細書(入力)'!K24</f>
        <v>0</v>
      </c>
      <c r="O23" s="356">
        <f t="shared" si="2"/>
        <v>0</v>
      </c>
      <c r="P23" s="609" t="e">
        <f t="shared" si="3"/>
        <v>#DIV/0!</v>
      </c>
      <c r="Q23" s="51">
        <f>IF(AND(F23&gt;=82,G23&gt;3),IF('償却資産明細書(入力)'!AA24="一括償却資産",ROUNDDOWN(I23/3,0),ROUNDDOWN(I23*O23,0)),IF('償却資産明細書(入力)'!AA24="一括償却資産",ROUNDDOWN(J23/3,0),ROUNDDOWN(J23*O23,0)))</f>
        <v>0</v>
      </c>
      <c r="R23" s="607" t="e">
        <f>IF(AND(F23&gt;=82,G23&gt;3),IF('償却資産明細書(入力)'!AA24="一括償却資産",ROUNDDOWN(I23/3,0),ROUNDDOWN(I23*P23,0)),IF('償却資産明細書(入力)'!AA24="一括償却資産",ROUNDDOWN(J23/3,0),ROUNDDOWN(J23*P23,0)))</f>
        <v>#DIV/0!</v>
      </c>
      <c r="T23" s="51">
        <f t="shared" si="4"/>
        <v>13</v>
      </c>
      <c r="U23" s="51">
        <f>IF(AND(F23&gt;=82,G23&gt;3),IF('償却資産明細書(入力)'!AA24="一括償却資産",ROUNDUP(I23/3,0),IF(AND(E23=F23,H23&gt;0),ROUNDDOWN(Q23*AF23/12,0),ROUNDDOWN(Q23*T23/12,0))),IF('償却資産明細書(入力)'!AA24="一括償却資産",ROUNDDOWN(J23/3,0),IF(AND(E23=F23,H23&gt;0),ROUNDDOWN(Q23*AF23/12,0),ROUNDDOWN(Q23*T23/12,0))))</f>
        <v>0</v>
      </c>
      <c r="V23" s="607" t="e">
        <f>IF(AND(F23&gt;=82,G23&gt;3),IF('償却資産明細書(入力)'!AA24="一括償却資産",ROUNDUP(I23/3,0),IF(AND(E23=F23,H23&gt;0),ROUNDDOWN(R23*AF23/12,0),ROUNDDOWN(R23*T23/12,0))),IF('償却資産明細書(入力)'!AA24="一括償却資産",ROUNDDOWN(J23/3,0),IF(AND(E23=F23,H23&gt;0),ROUNDDOWN(R23*AF23/12,0),ROUNDDOWN(R23*T23/12,0))))</f>
        <v>#DIV/0!</v>
      </c>
      <c r="W23" s="51">
        <f>IF('償却資産明細書(入力)'!D24="",0,IF(OR(AC23="最終年",AD23="最終年"),Q23*Y23/12,Z23))</f>
        <v>0</v>
      </c>
      <c r="X23" s="51">
        <f t="shared" si="5"/>
        <v>0</v>
      </c>
      <c r="Y23" s="51">
        <f t="shared" si="6"/>
        <v>0</v>
      </c>
      <c r="Z23" s="51">
        <f t="shared" si="7"/>
        <v>0</v>
      </c>
      <c r="AA23" s="51">
        <f>IF('償却資産明細書(入力)'!AA24="一括償却資産",Z23,IF(Z23&lt;W23,Z23,W23))</f>
        <v>0</v>
      </c>
      <c r="AB23" s="51" t="b">
        <f t="shared" si="8"/>
        <v>0</v>
      </c>
      <c r="AC23" s="51" t="str">
        <f t="shared" si="9"/>
        <v/>
      </c>
      <c r="AD23" s="51" t="str">
        <f t="shared" si="10"/>
        <v/>
      </c>
      <c r="AE23" s="51" t="str">
        <f t="shared" si="11"/>
        <v>－</v>
      </c>
      <c r="AF23" s="16" t="str">
        <f>IF(OR(F23=0,G23=0),"",IF(OR('償却資産明細書(入力)'!AA24="一括償却資産",AC23="償却終了",AD23="償却終了"),"－",AE23))</f>
        <v/>
      </c>
      <c r="AG23" s="16">
        <f>IF(OR('収支内訳書（裏）１'!I44="",'収支内訳書（裏）１'!K44="",'収支内訳書（裏）１'!M44="",'収支内訳書（裏）１'!O44=""),0,IF(F23&gt;0,ROUNDDOWN((I23-L23-U23)/Q23,0)+1+F23,0))</f>
        <v>0</v>
      </c>
      <c r="AH23" s="16" t="str">
        <f t="shared" si="12"/>
        <v>－</v>
      </c>
      <c r="AI23" s="16" t="str">
        <f t="shared" si="13"/>
        <v>－</v>
      </c>
      <c r="AJ23" s="16">
        <f t="shared" si="14"/>
        <v>0</v>
      </c>
      <c r="AK23" s="51">
        <f t="shared" si="15"/>
        <v>0</v>
      </c>
      <c r="AL23" s="607">
        <f t="shared" si="16"/>
        <v>0</v>
      </c>
      <c r="AM23" s="60">
        <f t="shared" si="17"/>
        <v>0</v>
      </c>
      <c r="AN23" s="614">
        <f t="shared" si="18"/>
        <v>0</v>
      </c>
      <c r="AO23" s="610"/>
      <c r="AP23" s="16">
        <f>IF(OR('償却資産明細書(入力)'!D24="",'償却資産明細書(入力)'!E24="",'償却資産明細書(入力)'!F24="",'償却資産明細書(入力)'!G24=""),0,IF(ISTEXT(AB23),AB23,I23-AN23))</f>
        <v>0</v>
      </c>
      <c r="AQ23" s="610"/>
      <c r="AS23" s="16" t="b">
        <f>IF(AND('償却資産明細書(入力)'!AA24="一括償却資産",E23&gt;F23+X23+1),"償却済、記載不要")</f>
        <v>0</v>
      </c>
      <c r="AT23" s="16" t="b">
        <f>IF(AND('償却資産明細書(入力)'!E24&gt;0,'償却資産明細書(入力)'!F24&lt;1),"取得月を入力！")</f>
        <v>0</v>
      </c>
      <c r="AU23" s="16" t="b">
        <f>IF(AND('償却資産明細書(入力)'!E24&gt;0,'償却資産明細書(入力)'!D24=""),"元号を入力")</f>
        <v>0</v>
      </c>
      <c r="AV23" s="16" t="b">
        <f>IF(AND('償却資産明細書(入力)'!G24&gt;0,OR('償却資産明細書(入力)'!E24&lt;1,'償却資産明細書(入力)'!F24&lt;1)),"取得年を入力！")</f>
        <v>0</v>
      </c>
      <c r="AW23" s="16">
        <f t="shared" si="19"/>
        <v>0</v>
      </c>
      <c r="AZ23" s="51" t="b">
        <f t="shared" si="20"/>
        <v>0</v>
      </c>
      <c r="BA23" s="16" t="b">
        <f>IF('償却資産明細書(入力)'!AA24="",IF(AND('償却資産明細書(入力)'!G24&gt;1,'償却資産明細書(入力)'!J24=0),"耐用年数を入力！"))</f>
        <v>0</v>
      </c>
      <c r="BB23" s="342">
        <f t="shared" si="21"/>
        <v>0</v>
      </c>
      <c r="BC23" s="611">
        <f t="shared" si="22"/>
        <v>0</v>
      </c>
      <c r="BE23" s="16" t="b">
        <f>IF(OR(AND('償却資産明細書(入力)'!U24="",'償却資産明細書(入力)'!G24&gt;1,'償却資産明細書(入力)'!Y24&gt;0),AND('償却資産明細書(入力)'!U24="",'償却資産明細書(入力)'!S24&gt;1)),"事業割合入力")</f>
        <v>0</v>
      </c>
      <c r="BF23" s="16" t="b">
        <f>IF('償却資産明細書(入力)'!U24&gt;1,"事業割合エラー")</f>
        <v>0</v>
      </c>
      <c r="BG23" s="342">
        <f>IF(BE23="事業割合入力",BE23,IF(BF23="事業割合エラー",BF23,ROUNDDOWN('償却資産明細書(入力)'!U24*BB23,0)))</f>
        <v>0</v>
      </c>
      <c r="BH23" s="611">
        <f>IF(BE23="事業割合入力",BE23,IF(BF23="事業割合エラー",BF23,ROUNDDOWN('償却資産明細書(入力)'!U24*BC23,0)))</f>
        <v>0</v>
      </c>
      <c r="BI23" s="342">
        <f>IF('償却資産明細書(入力)'!Y24&gt;0,ROUNDDOWN(AP22*'償却資産明細書(入力)'!U24,0),0)</f>
        <v>0</v>
      </c>
      <c r="BJ23" s="342">
        <f t="shared" si="23"/>
        <v>0</v>
      </c>
      <c r="BK23" s="342">
        <f>IF(H23&gt;0,'償却資産明細書(入力)'!Z24*'償却資産明細書(入力)'!U24,0)</f>
        <v>0</v>
      </c>
      <c r="BL23" s="342">
        <f t="shared" si="24"/>
        <v>0</v>
      </c>
    </row>
    <row r="24" spans="1:64" x14ac:dyDescent="0.15">
      <c r="A24">
        <v>23</v>
      </c>
      <c r="B24" s="306">
        <v>4.3999999999999997E-2</v>
      </c>
      <c r="C24" s="304">
        <f t="shared" si="1"/>
        <v>4.3999999999999997E-2</v>
      </c>
      <c r="E24" s="51">
        <f>計算シート!$C$2+63</f>
        <v>68</v>
      </c>
      <c r="F24" s="51">
        <f>IF('償却資産明細書(入力)'!D25="平成",'償却資産明細書(入力)'!E25+63,'償却資産明細書(入力)'!E25)</f>
        <v>0</v>
      </c>
      <c r="G24" s="51">
        <f>'償却資産明細書(入力)'!F25</f>
        <v>0</v>
      </c>
      <c r="H24" s="51">
        <f>'償却資産明細書(入力)'!Y25</f>
        <v>0</v>
      </c>
      <c r="I24" s="51">
        <f>'償却資産明細書(入力)'!G25</f>
        <v>0</v>
      </c>
      <c r="J24" s="51">
        <f>IF(OR(AND('償却資産明細書(入力)'!D25="平成",'償却資産明細書(入力)'!E25&gt;=19,'償却資産明細書(入力)'!F25&gt;=4),AND('償却資産明細書(入力)'!D25="平成",'償却資産明細書(入力)'!E25&gt;=20)),I24,IF('償却資産明細書(入力)'!AA25="一括償却資産",I24,ROUNDDOWN(I24*0.9,0)))</f>
        <v>0</v>
      </c>
      <c r="K24" s="51">
        <f>IF('償却資産明細書(入力)'!AA25="一括償却資産",0,IF(I24&gt;0,1,0))</f>
        <v>0</v>
      </c>
      <c r="L24" s="342">
        <f>IF('償却資産明細書(入力)'!AA25="一括償却資産",0,ROUNDDOWN(I24*0.05,0))</f>
        <v>0</v>
      </c>
      <c r="M24" s="51">
        <f>'償却資産明細書(入力)'!J25</f>
        <v>0</v>
      </c>
      <c r="N24" s="607">
        <f>'償却資産明細書(入力)'!K25</f>
        <v>0</v>
      </c>
      <c r="O24" s="356">
        <f t="shared" si="2"/>
        <v>0</v>
      </c>
      <c r="P24" s="609" t="e">
        <f t="shared" si="3"/>
        <v>#DIV/0!</v>
      </c>
      <c r="Q24" s="51">
        <f>IF(AND(F24&gt;=82,G24&gt;3),IF('償却資産明細書(入力)'!AA25="一括償却資産",ROUNDDOWN(I24/3,0),ROUNDDOWN(I24*O24,0)),IF('償却資産明細書(入力)'!AA25="一括償却資産",ROUNDDOWN(J24/3,0),ROUNDDOWN(J24*O24,0)))</f>
        <v>0</v>
      </c>
      <c r="R24" s="607" t="e">
        <f>IF(AND(F24&gt;=82,G24&gt;3),IF('償却資産明細書(入力)'!AA25="一括償却資産",ROUNDDOWN(I24/3,0),ROUNDDOWN(I24*P24,0)),IF('償却資産明細書(入力)'!AA25="一括償却資産",ROUNDDOWN(J24/3,0),ROUNDDOWN(J24*P24,0)))</f>
        <v>#DIV/0!</v>
      </c>
      <c r="T24" s="51">
        <f t="shared" si="4"/>
        <v>13</v>
      </c>
      <c r="U24" s="51">
        <f>IF(AND(F24&gt;=82,G24&gt;3),IF('償却資産明細書(入力)'!AA25="一括償却資産",ROUNDUP(I24/3,0),IF(AND(E24=F24,H24&gt;0),ROUNDDOWN(Q24*AF24/12,0),ROUNDDOWN(Q24*T24/12,0))),IF('償却資産明細書(入力)'!AA25="一括償却資産",ROUNDDOWN(J24/3,0),IF(AND(E24=F24,H24&gt;0),ROUNDDOWN(Q24*AF24/12,0),ROUNDDOWN(Q24*T24/12,0))))</f>
        <v>0</v>
      </c>
      <c r="V24" s="607" t="e">
        <f>IF(AND(F24&gt;=82,G24&gt;3),IF('償却資産明細書(入力)'!AA25="一括償却資産",ROUNDUP(I24/3,0),IF(AND(E24=F24,H24&gt;0),ROUNDDOWN(R24*AF24/12,0),ROUNDDOWN(R24*T24/12,0))),IF('償却資産明細書(入力)'!AA25="一括償却資産",ROUNDDOWN(J24/3,0),IF(AND(E24=F24,H24&gt;0),ROUNDDOWN(R24*AF24/12,0),ROUNDDOWN(R24*T24/12,0))))</f>
        <v>#DIV/0!</v>
      </c>
      <c r="W24" s="51">
        <f>IF('償却資産明細書(入力)'!D25="",0,IF(OR(AC24="最終年",AD24="最終年"),Q24*Y24/12,Z24))</f>
        <v>0</v>
      </c>
      <c r="X24" s="51">
        <f t="shared" si="5"/>
        <v>0</v>
      </c>
      <c r="Y24" s="51">
        <f t="shared" si="6"/>
        <v>0</v>
      </c>
      <c r="Z24" s="51">
        <f t="shared" si="7"/>
        <v>0</v>
      </c>
      <c r="AA24" s="51">
        <f>IF('償却資産明細書(入力)'!AA25="一括償却資産",Z24,IF(Z24&lt;W24,Z24,W24))</f>
        <v>0</v>
      </c>
      <c r="AB24" s="51" t="b">
        <f t="shared" si="8"/>
        <v>0</v>
      </c>
      <c r="AC24" s="51" t="str">
        <f t="shared" si="9"/>
        <v/>
      </c>
      <c r="AD24" s="51" t="str">
        <f t="shared" si="10"/>
        <v/>
      </c>
      <c r="AE24" s="51" t="str">
        <f t="shared" si="11"/>
        <v>－</v>
      </c>
      <c r="AF24" s="16" t="str">
        <f>IF(OR(F24=0,G24=0),"",IF(OR('償却資産明細書(入力)'!AA25="一括償却資産",AC24="償却終了",AD24="償却終了"),"－",AE24))</f>
        <v/>
      </c>
      <c r="AG24" s="16">
        <f>IF(OR('収支内訳書（裏）１'!I45="",'収支内訳書（裏）１'!K45="",'収支内訳書（裏）１'!M45="",'収支内訳書（裏）１'!O45=""),0,IF(F24&gt;0,ROUNDDOWN((I24-L24-U24)/Q24,0)+1+F24,0))</f>
        <v>0</v>
      </c>
      <c r="AH24" s="16" t="str">
        <f t="shared" si="12"/>
        <v>－</v>
      </c>
      <c r="AI24" s="16" t="str">
        <f t="shared" si="13"/>
        <v>－</v>
      </c>
      <c r="AJ24" s="16">
        <f t="shared" si="14"/>
        <v>0</v>
      </c>
      <c r="AK24" s="51">
        <f t="shared" si="15"/>
        <v>0</v>
      </c>
      <c r="AL24" s="607">
        <f t="shared" si="16"/>
        <v>0</v>
      </c>
      <c r="AM24" s="60">
        <f t="shared" si="17"/>
        <v>0</v>
      </c>
      <c r="AN24" s="614">
        <f t="shared" si="18"/>
        <v>0</v>
      </c>
      <c r="AO24" s="610"/>
      <c r="AP24" s="16">
        <f>IF(OR('償却資産明細書(入力)'!D25="",'償却資産明細書(入力)'!E25="",'償却資産明細書(入力)'!F25="",'償却資産明細書(入力)'!G25=""),0,IF(ISTEXT(AB24),AB24,I24-AN24))</f>
        <v>0</v>
      </c>
      <c r="AQ24" s="610"/>
      <c r="AS24" s="16" t="b">
        <f>IF(AND('償却資産明細書(入力)'!AA25="一括償却資産",E24&gt;F24+X24+1),"償却済、記載不要")</f>
        <v>0</v>
      </c>
      <c r="AT24" s="16" t="b">
        <f>IF(AND('償却資産明細書(入力)'!E25&gt;0,'償却資産明細書(入力)'!F25&lt;1),"取得月を入力！")</f>
        <v>0</v>
      </c>
      <c r="AU24" s="16" t="b">
        <f>IF(AND('償却資産明細書(入力)'!E25&gt;0,'償却資産明細書(入力)'!D25=""),"元号を入力")</f>
        <v>0</v>
      </c>
      <c r="AV24" s="16" t="b">
        <f>IF(AND('償却資産明細書(入力)'!G25&gt;0,OR('償却資産明細書(入力)'!E25&lt;1,'償却資産明細書(入力)'!F25&lt;1)),"取得年を入力！")</f>
        <v>0</v>
      </c>
      <c r="AW24" s="16">
        <f t="shared" si="19"/>
        <v>0</v>
      </c>
      <c r="AZ24" s="51" t="b">
        <f t="shared" si="20"/>
        <v>0</v>
      </c>
      <c r="BA24" s="16" t="b">
        <f>IF('償却資産明細書(入力)'!AA25="",IF(AND('償却資産明細書(入力)'!G25&gt;1,'償却資産明細書(入力)'!J25=0),"耐用年数を入力！"))</f>
        <v>0</v>
      </c>
      <c r="BB24" s="342">
        <f t="shared" si="21"/>
        <v>0</v>
      </c>
      <c r="BC24" s="611">
        <f t="shared" si="22"/>
        <v>0</v>
      </c>
      <c r="BE24" s="16" t="b">
        <f>IF(OR(AND('償却資産明細書(入力)'!U25="",'償却資産明細書(入力)'!G25&gt;1,'償却資産明細書(入力)'!Y25&gt;0),AND('償却資産明細書(入力)'!U25="",'償却資産明細書(入力)'!S25&gt;1)),"事業割合入力")</f>
        <v>0</v>
      </c>
      <c r="BF24" s="16" t="b">
        <f>IF('償却資産明細書(入力)'!U25&gt;1,"事業割合エラー")</f>
        <v>0</v>
      </c>
      <c r="BG24" s="342">
        <f>IF(BE24="事業割合入力",BE24,IF(BF24="事業割合エラー",BF24,ROUNDDOWN('償却資産明細書(入力)'!U25*BB24,0)))</f>
        <v>0</v>
      </c>
      <c r="BH24" s="611">
        <f>IF(BE24="事業割合入力",BE24,IF(BF24="事業割合エラー",BF24,ROUNDDOWN('償却資産明細書(入力)'!U25*BC24,0)))</f>
        <v>0</v>
      </c>
      <c r="BI24" s="342">
        <f>IF('償却資産明細書(入力)'!Y25&gt;0,ROUNDDOWN(AP23*'償却資産明細書(入力)'!U25,0),0)</f>
        <v>0</v>
      </c>
      <c r="BJ24" s="342">
        <f t="shared" si="23"/>
        <v>0</v>
      </c>
      <c r="BK24" s="342">
        <f>IF(H24&gt;0,'償却資産明細書(入力)'!Z25*'償却資産明細書(入力)'!U25,0)</f>
        <v>0</v>
      </c>
      <c r="BL24" s="342">
        <f t="shared" si="24"/>
        <v>0</v>
      </c>
    </row>
    <row r="25" spans="1:64" x14ac:dyDescent="0.15">
      <c r="A25">
        <v>24</v>
      </c>
      <c r="B25" s="306">
        <v>4.2000000000000003E-2</v>
      </c>
      <c r="C25" s="304">
        <f t="shared" si="1"/>
        <v>4.2000000000000003E-2</v>
      </c>
      <c r="E25" s="51">
        <f>計算シート!$C$2+63</f>
        <v>68</v>
      </c>
      <c r="F25" s="51">
        <f>IF('償却資産明細書(入力)'!D26="平成",'償却資産明細書(入力)'!E26+63,'償却資産明細書(入力)'!E26)</f>
        <v>0</v>
      </c>
      <c r="G25" s="51">
        <f>'償却資産明細書(入力)'!F26</f>
        <v>0</v>
      </c>
      <c r="H25" s="51">
        <f>'償却資産明細書(入力)'!Y26</f>
        <v>0</v>
      </c>
      <c r="I25" s="51">
        <f>'償却資産明細書(入力)'!G26</f>
        <v>0</v>
      </c>
      <c r="J25" s="51">
        <f>IF(OR(AND('償却資産明細書(入力)'!D26="平成",'償却資産明細書(入力)'!E26&gt;=19,'償却資産明細書(入力)'!F26&gt;=4),AND('償却資産明細書(入力)'!D26="平成",'償却資産明細書(入力)'!E26&gt;=20)),I25,IF('償却資産明細書(入力)'!AA26="一括償却資産",I25,ROUNDDOWN(I25*0.9,0)))</f>
        <v>0</v>
      </c>
      <c r="K25" s="51">
        <f>IF('償却資産明細書(入力)'!AA26="一括償却資産",0,IF(I25&gt;0,1,0))</f>
        <v>0</v>
      </c>
      <c r="L25" s="342">
        <f>IF('償却資産明細書(入力)'!AA26="一括償却資産",0,ROUNDDOWN(I25*0.05,0))</f>
        <v>0</v>
      </c>
      <c r="M25" s="51">
        <f>'償却資産明細書(入力)'!J26</f>
        <v>0</v>
      </c>
      <c r="N25" s="607">
        <f>'償却資産明細書(入力)'!K26</f>
        <v>0</v>
      </c>
      <c r="O25" s="356">
        <f t="shared" si="2"/>
        <v>0</v>
      </c>
      <c r="P25" s="609" t="e">
        <f t="shared" si="3"/>
        <v>#DIV/0!</v>
      </c>
      <c r="Q25" s="51">
        <f>IF(AND(F25&gt;=82,G25&gt;3),IF('償却資産明細書(入力)'!AA26="一括償却資産",ROUNDDOWN(I25/3,0),ROUNDDOWN(I25*O25,0)),IF('償却資産明細書(入力)'!AA26="一括償却資産",ROUNDDOWN(J25/3,0),ROUNDDOWN(J25*O25,0)))</f>
        <v>0</v>
      </c>
      <c r="R25" s="607" t="e">
        <f>IF(AND(F25&gt;=82,G25&gt;3),IF('償却資産明細書(入力)'!AA26="一括償却資産",ROUNDDOWN(I25/3,0),ROUNDDOWN(I25*P25,0)),IF('償却資産明細書(入力)'!AA26="一括償却資産",ROUNDDOWN(J25/3,0),ROUNDDOWN(J25*P25,0)))</f>
        <v>#DIV/0!</v>
      </c>
      <c r="T25" s="51">
        <f t="shared" si="4"/>
        <v>13</v>
      </c>
      <c r="U25" s="51">
        <f>IF(AND(F25&gt;=82,G25&gt;3),IF('償却資産明細書(入力)'!AA26="一括償却資産",ROUNDUP(I25/3,0),IF(AND(E25=F25,H25&gt;0),ROUNDDOWN(Q25*AF25/12,0),ROUNDDOWN(Q25*T25/12,0))),IF('償却資産明細書(入力)'!AA26="一括償却資産",ROUNDDOWN(J25/3,0),IF(AND(E25=F25,H25&gt;0),ROUNDDOWN(Q25*AF25/12,0),ROUNDDOWN(Q25*T25/12,0))))</f>
        <v>0</v>
      </c>
      <c r="V25" s="607" t="e">
        <f>IF(AND(F25&gt;=82,G25&gt;3),IF('償却資産明細書(入力)'!AA26="一括償却資産",ROUNDUP(I25/3,0),IF(AND(E25=F25,H25&gt;0),ROUNDDOWN(R25*AF25/12,0),ROUNDDOWN(R25*T25/12,0))),IF('償却資産明細書(入力)'!AA26="一括償却資産",ROUNDDOWN(J25/3,0),IF(AND(E25=F25,H25&gt;0),ROUNDDOWN(R25*AF25/12,0),ROUNDDOWN(R25*T25/12,0))))</f>
        <v>#DIV/0!</v>
      </c>
      <c r="W25" s="51">
        <f>IF('償却資産明細書(入力)'!D26="",0,IF(OR(AC25="最終年",AD25="最終年"),Q25*Y25/12,Z25))</f>
        <v>0</v>
      </c>
      <c r="X25" s="51">
        <f t="shared" si="5"/>
        <v>0</v>
      </c>
      <c r="Y25" s="51">
        <f t="shared" si="6"/>
        <v>0</v>
      </c>
      <c r="Z25" s="51">
        <f t="shared" si="7"/>
        <v>0</v>
      </c>
      <c r="AA25" s="51">
        <f>IF('償却資産明細書(入力)'!AA26="一括償却資産",Z25,IF(Z25&lt;W25,Z25,W25))</f>
        <v>0</v>
      </c>
      <c r="AB25" s="51" t="b">
        <f t="shared" si="8"/>
        <v>0</v>
      </c>
      <c r="AC25" s="51" t="str">
        <f t="shared" si="9"/>
        <v/>
      </c>
      <c r="AD25" s="51" t="str">
        <f t="shared" si="10"/>
        <v/>
      </c>
      <c r="AE25" s="51" t="str">
        <f t="shared" si="11"/>
        <v>－</v>
      </c>
      <c r="AF25" s="16" t="str">
        <f>IF(OR(F25=0,G25=0),"",IF(OR('償却資産明細書(入力)'!AA26="一括償却資産",AC25="償却終了",AD25="償却終了"),"－",AE25))</f>
        <v/>
      </c>
      <c r="AG25" s="16">
        <f>IF(OR('収支内訳書（裏）１'!I46="",'収支内訳書（裏）１'!K46="",'収支内訳書（裏）１'!M46="",'収支内訳書（裏）１'!O46=""),0,IF(F25&gt;0,ROUNDDOWN((I25-L25-U25)/Q25,0)+1+F25,0))</f>
        <v>0</v>
      </c>
      <c r="AH25" s="16" t="str">
        <f t="shared" si="12"/>
        <v>－</v>
      </c>
      <c r="AI25" s="16" t="str">
        <f t="shared" si="13"/>
        <v>－</v>
      </c>
      <c r="AJ25" s="16">
        <f t="shared" si="14"/>
        <v>0</v>
      </c>
      <c r="AK25" s="51">
        <f t="shared" si="15"/>
        <v>0</v>
      </c>
      <c r="AL25" s="607">
        <f t="shared" si="16"/>
        <v>0</v>
      </c>
      <c r="AM25" s="60">
        <f t="shared" si="17"/>
        <v>0</v>
      </c>
      <c r="AN25" s="614">
        <f t="shared" si="18"/>
        <v>0</v>
      </c>
      <c r="AO25" s="610"/>
      <c r="AP25" s="16">
        <f>IF(OR('償却資産明細書(入力)'!D26="",'償却資産明細書(入力)'!E26="",'償却資産明細書(入力)'!F26="",'償却資産明細書(入力)'!G26=""),0,IF(ISTEXT(AB25),AB25,I25-AN25))</f>
        <v>0</v>
      </c>
      <c r="AQ25" s="610"/>
      <c r="AS25" s="16" t="b">
        <f>IF(AND('償却資産明細書(入力)'!AA26="一括償却資産",E25&gt;F25+X25+1),"償却済、記載不要")</f>
        <v>0</v>
      </c>
      <c r="AT25" s="16" t="b">
        <f>IF(AND('償却資産明細書(入力)'!E26&gt;0,'償却資産明細書(入力)'!F26&lt;1),"取得月を入力！")</f>
        <v>0</v>
      </c>
      <c r="AU25" s="16" t="b">
        <f>IF(AND('償却資産明細書(入力)'!E26&gt;0,'償却資産明細書(入力)'!D26=""),"元号を入力")</f>
        <v>0</v>
      </c>
      <c r="AV25" s="16" t="b">
        <f>IF(AND('償却資産明細書(入力)'!G26&gt;0,OR('償却資産明細書(入力)'!E26&lt;1,'償却資産明細書(入力)'!F26&lt;1)),"取得年を入力！")</f>
        <v>0</v>
      </c>
      <c r="AW25" s="16">
        <f t="shared" si="19"/>
        <v>0</v>
      </c>
      <c r="AZ25" s="51" t="b">
        <f t="shared" si="20"/>
        <v>0</v>
      </c>
      <c r="BA25" s="16" t="b">
        <f>IF('償却資産明細書(入力)'!AA26="",IF(AND('償却資産明細書(入力)'!G26&gt;1,'償却資産明細書(入力)'!J26=0),"耐用年数を入力！"))</f>
        <v>0</v>
      </c>
      <c r="BB25" s="342">
        <f t="shared" si="21"/>
        <v>0</v>
      </c>
      <c r="BC25" s="611">
        <f t="shared" si="22"/>
        <v>0</v>
      </c>
      <c r="BE25" s="16" t="b">
        <f>IF(OR(AND('償却資産明細書(入力)'!U26="",'償却資産明細書(入力)'!G26&gt;1,'償却資産明細書(入力)'!Y26&gt;0),AND('償却資産明細書(入力)'!U26="",'償却資産明細書(入力)'!S26&gt;1)),"事業割合入力")</f>
        <v>0</v>
      </c>
      <c r="BF25" s="16" t="b">
        <f>IF('償却資産明細書(入力)'!U26&gt;1,"事業割合エラー")</f>
        <v>0</v>
      </c>
      <c r="BG25" s="342">
        <f>IF(BE25="事業割合入力",BE25,IF(BF25="事業割合エラー",BF25,ROUNDDOWN('償却資産明細書(入力)'!U26*BB25,0)))</f>
        <v>0</v>
      </c>
      <c r="BH25" s="611">
        <f>IF(BE25="事業割合入力",BE25,IF(BF25="事業割合エラー",BF25,ROUNDDOWN('償却資産明細書(入力)'!U26*BC25,0)))</f>
        <v>0</v>
      </c>
      <c r="BI25" s="342">
        <f>IF('償却資産明細書(入力)'!Y26&gt;0,ROUNDDOWN(AP24*'償却資産明細書(入力)'!U26,0),0)</f>
        <v>0</v>
      </c>
      <c r="BJ25" s="342">
        <f t="shared" si="23"/>
        <v>0</v>
      </c>
      <c r="BK25" s="342">
        <f>IF(H25&gt;0,'償却資産明細書(入力)'!Z26*'償却資産明細書(入力)'!U26,0)</f>
        <v>0</v>
      </c>
      <c r="BL25" s="342">
        <f t="shared" si="24"/>
        <v>0</v>
      </c>
    </row>
    <row r="26" spans="1:64" x14ac:dyDescent="0.15">
      <c r="A26">
        <v>25</v>
      </c>
      <c r="B26" s="306">
        <f>ROUNDDOWN(1/A26,3)</f>
        <v>0.04</v>
      </c>
      <c r="C26" s="304">
        <f t="shared" si="1"/>
        <v>0.04</v>
      </c>
      <c r="E26" s="51">
        <f>計算シート!$C$2+63</f>
        <v>68</v>
      </c>
      <c r="F26" s="51">
        <f>IF('償却資産明細書(入力)'!D27="平成",'償却資産明細書(入力)'!E27+63,'償却資産明細書(入力)'!E27)</f>
        <v>0</v>
      </c>
      <c r="G26" s="51">
        <f>'償却資産明細書(入力)'!F27</f>
        <v>0</v>
      </c>
      <c r="H26" s="51">
        <f>'償却資産明細書(入力)'!Y27</f>
        <v>0</v>
      </c>
      <c r="I26" s="51">
        <f>'償却資産明細書(入力)'!G27</f>
        <v>0</v>
      </c>
      <c r="J26" s="51">
        <f>IF(OR(AND('償却資産明細書(入力)'!D27="平成",'償却資産明細書(入力)'!E27&gt;=19,'償却資産明細書(入力)'!F27&gt;=4),AND('償却資産明細書(入力)'!D27="平成",'償却資産明細書(入力)'!E27&gt;=20)),I26,IF('償却資産明細書(入力)'!AA27="一括償却資産",I26,ROUNDDOWN(I26*0.9,0)))</f>
        <v>0</v>
      </c>
      <c r="K26" s="51">
        <f>IF('償却資産明細書(入力)'!AA27="一括償却資産",0,IF(I26&gt;0,1,0))</f>
        <v>0</v>
      </c>
      <c r="L26" s="342">
        <f>IF('償却資産明細書(入力)'!AA27="一括償却資産",0,ROUNDDOWN(I26*0.05,0))</f>
        <v>0</v>
      </c>
      <c r="M26" s="51">
        <f>'償却資産明細書(入力)'!J27</f>
        <v>0</v>
      </c>
      <c r="N26" s="607">
        <f>'償却資産明細書(入力)'!K27</f>
        <v>0</v>
      </c>
      <c r="O26" s="356">
        <f t="shared" si="2"/>
        <v>0</v>
      </c>
      <c r="P26" s="609" t="e">
        <f t="shared" si="3"/>
        <v>#DIV/0!</v>
      </c>
      <c r="Q26" s="51">
        <f>IF(AND(F26&gt;=82,G26&gt;3),IF('償却資産明細書(入力)'!AA27="一括償却資産",ROUNDDOWN(I26/3,0),ROUNDDOWN(I26*O26,0)),IF('償却資産明細書(入力)'!AA27="一括償却資産",ROUNDDOWN(J26/3,0),ROUNDDOWN(J26*O26,0)))</f>
        <v>0</v>
      </c>
      <c r="R26" s="607" t="e">
        <f>IF(AND(F26&gt;=82,G26&gt;3),IF('償却資産明細書(入力)'!AA27="一括償却資産",ROUNDDOWN(I26/3,0),ROUNDDOWN(I26*P26,0)),IF('償却資産明細書(入力)'!AA27="一括償却資産",ROUNDDOWN(J26/3,0),ROUNDDOWN(J26*P26,0)))</f>
        <v>#DIV/0!</v>
      </c>
      <c r="T26" s="51">
        <f t="shared" si="4"/>
        <v>13</v>
      </c>
      <c r="U26" s="51">
        <f>IF(AND(F26&gt;=82,G26&gt;3),IF('償却資産明細書(入力)'!AA27="一括償却資産",ROUNDUP(I26/3,0),IF(AND(E26=F26,H26&gt;0),ROUNDDOWN(Q26*AF26/12,0),ROUNDDOWN(Q26*T26/12,0))),IF('償却資産明細書(入力)'!AA27="一括償却資産",ROUNDDOWN(J26/3,0),IF(AND(E26=F26,H26&gt;0),ROUNDDOWN(Q26*AF26/12,0),ROUNDDOWN(Q26*T26/12,0))))</f>
        <v>0</v>
      </c>
      <c r="V26" s="607" t="e">
        <f>IF(AND(F26&gt;=82,G26&gt;3),IF('償却資産明細書(入力)'!AA27="一括償却資産",ROUNDUP(I26/3,0),IF(AND(E26=F26,H26&gt;0),ROUNDDOWN(R26*AF26/12,0),ROUNDDOWN(R26*T26/12,0))),IF('償却資産明細書(入力)'!AA27="一括償却資産",ROUNDDOWN(J26/3,0),IF(AND(E26=F26,H26&gt;0),ROUNDDOWN(R26*AF26/12,0),ROUNDDOWN(R26*T26/12,0))))</f>
        <v>#DIV/0!</v>
      </c>
      <c r="W26" s="51">
        <f>IF('償却資産明細書(入力)'!D27="",0,IF(OR(AC26="最終年",AD26="最終年"),Q26*Y26/12,Z26))</f>
        <v>0</v>
      </c>
      <c r="X26" s="51">
        <f t="shared" si="5"/>
        <v>0</v>
      </c>
      <c r="Y26" s="51">
        <f t="shared" si="6"/>
        <v>0</v>
      </c>
      <c r="Z26" s="51">
        <f t="shared" si="7"/>
        <v>0</v>
      </c>
      <c r="AA26" s="51">
        <f>IF('償却資産明細書(入力)'!AA27="一括償却資産",Z26,IF(Z26&lt;W26,Z26,W26))</f>
        <v>0</v>
      </c>
      <c r="AB26" s="51" t="b">
        <f t="shared" si="8"/>
        <v>0</v>
      </c>
      <c r="AC26" s="51" t="str">
        <f t="shared" si="9"/>
        <v/>
      </c>
      <c r="AD26" s="51" t="str">
        <f t="shared" si="10"/>
        <v/>
      </c>
      <c r="AE26" s="51" t="str">
        <f t="shared" si="11"/>
        <v>－</v>
      </c>
      <c r="AF26" s="16" t="str">
        <f>IF(OR(F26=0,G26=0),"",IF(OR('償却資産明細書(入力)'!AA27="一括償却資産",AC26="償却終了",AD26="償却終了"),"－",AE26))</f>
        <v/>
      </c>
      <c r="AG26" s="16">
        <f>IF(OR('収支内訳書（裏）１'!I47="",'収支内訳書（裏）１'!K47="",'収支内訳書（裏）１'!M47="",'収支内訳書（裏）１'!O47=""),0,IF(F26&gt;0,ROUNDDOWN((I26-L26-U26)/Q26,0)+1+F26,0))</f>
        <v>0</v>
      </c>
      <c r="AH26" s="16" t="str">
        <f t="shared" si="12"/>
        <v>－</v>
      </c>
      <c r="AI26" s="16" t="str">
        <f t="shared" si="13"/>
        <v>－</v>
      </c>
      <c r="AJ26" s="16">
        <f t="shared" si="14"/>
        <v>0</v>
      </c>
      <c r="AK26" s="51">
        <f t="shared" si="15"/>
        <v>0</v>
      </c>
      <c r="AL26" s="607">
        <f t="shared" si="16"/>
        <v>0</v>
      </c>
      <c r="AM26" s="60">
        <f t="shared" si="17"/>
        <v>0</v>
      </c>
      <c r="AN26" s="614">
        <f t="shared" si="18"/>
        <v>0</v>
      </c>
      <c r="AO26" s="610"/>
      <c r="AP26" s="16">
        <f>IF(OR('償却資産明細書(入力)'!D27="",'償却資産明細書(入力)'!E27="",'償却資産明細書(入力)'!F27="",'償却資産明細書(入力)'!G27=""),0,IF(ISTEXT(AB26),AB26,I26-AN26))</f>
        <v>0</v>
      </c>
      <c r="AQ26" s="610"/>
      <c r="AS26" s="16" t="b">
        <f>IF(AND('償却資産明細書(入力)'!AA27="一括償却資産",E26&gt;F26+X26+1),"償却済、記載不要")</f>
        <v>0</v>
      </c>
      <c r="AT26" s="16" t="b">
        <f>IF(AND('償却資産明細書(入力)'!E27&gt;0,'償却資産明細書(入力)'!F27&lt;1),"取得月を入力！")</f>
        <v>0</v>
      </c>
      <c r="AU26" s="16" t="b">
        <f>IF(AND('償却資産明細書(入力)'!E27&gt;0,'償却資産明細書(入力)'!D27=""),"元号を入力")</f>
        <v>0</v>
      </c>
      <c r="AV26" s="16" t="b">
        <f>IF(AND('償却資産明細書(入力)'!G27&gt;0,OR('償却資産明細書(入力)'!E27&lt;1,'償却資産明細書(入力)'!F27&lt;1)),"取得年を入力！")</f>
        <v>0</v>
      </c>
      <c r="AW26" s="16">
        <f t="shared" si="19"/>
        <v>0</v>
      </c>
      <c r="AZ26" s="51" t="b">
        <f t="shared" si="20"/>
        <v>0</v>
      </c>
      <c r="BA26" s="16" t="b">
        <f>IF('償却資産明細書(入力)'!AA27="",IF(AND('償却資産明細書(入力)'!G27&gt;1,'償却資産明細書(入力)'!J27=0),"耐用年数を入力！"))</f>
        <v>0</v>
      </c>
      <c r="BB26" s="342">
        <f t="shared" si="21"/>
        <v>0</v>
      </c>
      <c r="BC26" s="611">
        <f t="shared" si="22"/>
        <v>0</v>
      </c>
      <c r="BE26" s="16" t="b">
        <f>IF(OR(AND('償却資産明細書(入力)'!U27="",'償却資産明細書(入力)'!G27&gt;1,'償却資産明細書(入力)'!Y27&gt;0),AND('償却資産明細書(入力)'!U27="",'償却資産明細書(入力)'!S27&gt;1)),"事業割合入力")</f>
        <v>0</v>
      </c>
      <c r="BF26" s="16" t="b">
        <f>IF('償却資産明細書(入力)'!U27&gt;1,"事業割合エラー")</f>
        <v>0</v>
      </c>
      <c r="BG26" s="342">
        <f>IF(BE26="事業割合入力",BE26,IF(BF26="事業割合エラー",BF26,ROUNDDOWN('償却資産明細書(入力)'!U27*BB26,0)))</f>
        <v>0</v>
      </c>
      <c r="BH26" s="611">
        <f>IF(BE26="事業割合入力",BE26,IF(BF26="事業割合エラー",BF26,ROUNDDOWN('償却資産明細書(入力)'!U27*BC26,0)))</f>
        <v>0</v>
      </c>
      <c r="BI26" s="342">
        <f>IF('償却資産明細書(入力)'!Y27&gt;0,ROUNDDOWN(AP25*'償却資産明細書(入力)'!U27,0),0)</f>
        <v>0</v>
      </c>
      <c r="BJ26" s="342">
        <f t="shared" si="23"/>
        <v>0</v>
      </c>
      <c r="BK26" s="342">
        <f>IF(H26&gt;0,'償却資産明細書(入力)'!Z27*'償却資産明細書(入力)'!U27,0)</f>
        <v>0</v>
      </c>
      <c r="BL26" s="342">
        <f t="shared" si="24"/>
        <v>0</v>
      </c>
    </row>
    <row r="27" spans="1:64" x14ac:dyDescent="0.15">
      <c r="A27">
        <v>26</v>
      </c>
      <c r="B27" s="306">
        <v>3.9E-2</v>
      </c>
      <c r="C27" s="304">
        <f t="shared" si="1"/>
        <v>3.9E-2</v>
      </c>
      <c r="E27" s="51">
        <f>計算シート!$C$2+63</f>
        <v>68</v>
      </c>
      <c r="F27" s="51">
        <f>IF('償却資産明細書(入力)'!D28="平成",'償却資産明細書(入力)'!E28+63,'償却資産明細書(入力)'!E28)</f>
        <v>0</v>
      </c>
      <c r="G27" s="51">
        <f>'償却資産明細書(入力)'!F28</f>
        <v>0</v>
      </c>
      <c r="H27" s="51">
        <f>'償却資産明細書(入力)'!Y28</f>
        <v>0</v>
      </c>
      <c r="I27" s="51">
        <f>'償却資産明細書(入力)'!G28</f>
        <v>0</v>
      </c>
      <c r="J27" s="51">
        <f>IF(OR(AND('償却資産明細書(入力)'!D28="平成",'償却資産明細書(入力)'!E28&gt;=19,'償却資産明細書(入力)'!F28&gt;=4),AND('償却資産明細書(入力)'!D28="平成",'償却資産明細書(入力)'!E28&gt;=20)),I27,IF('償却資産明細書(入力)'!AA28="一括償却資産",I27,ROUNDDOWN(I27*0.9,0)))</f>
        <v>0</v>
      </c>
      <c r="K27" s="51">
        <f>IF('償却資産明細書(入力)'!AA28="一括償却資産",0,IF(I27&gt;0,1,0))</f>
        <v>0</v>
      </c>
      <c r="L27" s="342">
        <f>IF('償却資産明細書(入力)'!AA28="一括償却資産",0,ROUNDDOWN(I27*0.05,0))</f>
        <v>0</v>
      </c>
      <c r="M27" s="51">
        <f>'償却資産明細書(入力)'!J28</f>
        <v>0</v>
      </c>
      <c r="N27" s="607">
        <f>'償却資産明細書(入力)'!K28</f>
        <v>0</v>
      </c>
      <c r="O27" s="356">
        <f t="shared" si="2"/>
        <v>0</v>
      </c>
      <c r="P27" s="609" t="e">
        <f t="shared" si="3"/>
        <v>#DIV/0!</v>
      </c>
      <c r="Q27" s="51">
        <f>IF(AND(F27&gt;=82,G27&gt;3),IF('償却資産明細書(入力)'!AA28="一括償却資産",ROUNDDOWN(I27/3,0),ROUNDDOWN(I27*O27,0)),IF('償却資産明細書(入力)'!AA28="一括償却資産",ROUNDDOWN(J27/3,0),ROUNDDOWN(J27*O27,0)))</f>
        <v>0</v>
      </c>
      <c r="R27" s="607" t="e">
        <f>IF(AND(F27&gt;=82,G27&gt;3),IF('償却資産明細書(入力)'!AA28="一括償却資産",ROUNDDOWN(I27/3,0),ROUNDDOWN(I27*P27,0)),IF('償却資産明細書(入力)'!AA28="一括償却資産",ROUNDDOWN(J27/3,0),ROUNDDOWN(J27*P27,0)))</f>
        <v>#DIV/0!</v>
      </c>
      <c r="T27" s="51">
        <f t="shared" si="4"/>
        <v>13</v>
      </c>
      <c r="U27" s="51">
        <f>IF(AND(F27&gt;=82,G27&gt;3),IF('償却資産明細書(入力)'!AA28="一括償却資産",ROUNDUP(I27/3,0),IF(AND(E27=F27,H27&gt;0),ROUNDDOWN(Q27*AF27/12,0),ROUNDDOWN(Q27*T27/12,0))),IF('償却資産明細書(入力)'!AA28="一括償却資産",ROUNDDOWN(J27/3,0),IF(AND(E27=F27,H27&gt;0),ROUNDDOWN(Q27*AF27/12,0),ROUNDDOWN(Q27*T27/12,0))))</f>
        <v>0</v>
      </c>
      <c r="V27" s="607" t="e">
        <f>IF(AND(F27&gt;=82,G27&gt;3),IF('償却資産明細書(入力)'!AA28="一括償却資産",ROUNDUP(I27/3,0),IF(AND(E27=F27,H27&gt;0),ROUNDDOWN(R27*AF27/12,0),ROUNDDOWN(R27*T27/12,0))),IF('償却資産明細書(入力)'!AA28="一括償却資産",ROUNDDOWN(J27/3,0),IF(AND(E27=F27,H27&gt;0),ROUNDDOWN(R27*AF27/12,0),ROUNDDOWN(R27*T27/12,0))))</f>
        <v>#DIV/0!</v>
      </c>
      <c r="W27" s="51">
        <f>IF('償却資産明細書(入力)'!D28="",0,IF(OR(AC27="最終年",AD27="最終年"),Q27*Y27/12,Z27))</f>
        <v>0</v>
      </c>
      <c r="X27" s="51">
        <f t="shared" si="5"/>
        <v>0</v>
      </c>
      <c r="Y27" s="51">
        <f t="shared" si="6"/>
        <v>0</v>
      </c>
      <c r="Z27" s="51">
        <f t="shared" si="7"/>
        <v>0</v>
      </c>
      <c r="AA27" s="51">
        <f>IF('償却資産明細書(入力)'!AA28="一括償却資産",Z27,IF(Z27&lt;W27,Z27,W27))</f>
        <v>0</v>
      </c>
      <c r="AB27" s="51" t="b">
        <f t="shared" si="8"/>
        <v>0</v>
      </c>
      <c r="AC27" s="51" t="str">
        <f t="shared" si="9"/>
        <v/>
      </c>
      <c r="AD27" s="51" t="str">
        <f t="shared" si="10"/>
        <v/>
      </c>
      <c r="AE27" s="51" t="str">
        <f t="shared" si="11"/>
        <v>－</v>
      </c>
      <c r="AF27" s="16" t="str">
        <f>IF(OR(F27=0,G27=0),"",IF(OR('償却資産明細書(入力)'!AA28="一括償却資産",AC27="償却終了",AD27="償却終了"),"－",AE27))</f>
        <v/>
      </c>
      <c r="AG27" s="16">
        <f>IF(OR('収支内訳書（裏）１'!I48="",'収支内訳書（裏）１'!K48="",'収支内訳書（裏）１'!M48="",'収支内訳書（裏）１'!O48=""),0,IF(F27&gt;0,ROUNDDOWN((I27-L27-U27)/Q27,0)+1+F27,0))</f>
        <v>0</v>
      </c>
      <c r="AH27" s="16" t="str">
        <f t="shared" si="12"/>
        <v>－</v>
      </c>
      <c r="AI27" s="16" t="str">
        <f t="shared" si="13"/>
        <v>－</v>
      </c>
      <c r="AJ27" s="16">
        <f t="shared" si="14"/>
        <v>0</v>
      </c>
      <c r="AK27" s="51">
        <f t="shared" si="15"/>
        <v>0</v>
      </c>
      <c r="AL27" s="607">
        <f t="shared" si="16"/>
        <v>0</v>
      </c>
      <c r="AM27" s="60">
        <f t="shared" si="17"/>
        <v>0</v>
      </c>
      <c r="AN27" s="614">
        <f t="shared" si="18"/>
        <v>0</v>
      </c>
      <c r="AO27" s="610"/>
      <c r="AP27" s="16">
        <f>IF(OR('償却資産明細書(入力)'!D28="",'償却資産明細書(入力)'!E28="",'償却資産明細書(入力)'!F28="",'償却資産明細書(入力)'!G28=""),0,IF(ISTEXT(AB27),AB27,I27-AN27))</f>
        <v>0</v>
      </c>
      <c r="AQ27" s="610"/>
      <c r="AS27" s="16" t="b">
        <f>IF(AND('償却資産明細書(入力)'!AA28="一括償却資産",E27&gt;F27+X27+1),"償却済、記載不要")</f>
        <v>0</v>
      </c>
      <c r="AT27" s="16" t="b">
        <f>IF(AND('償却資産明細書(入力)'!E28&gt;0,'償却資産明細書(入力)'!F28&lt;1),"取得月を入力！")</f>
        <v>0</v>
      </c>
      <c r="AU27" s="16" t="b">
        <f>IF(AND('償却資産明細書(入力)'!E28&gt;0,'償却資産明細書(入力)'!D28=""),"元号を入力")</f>
        <v>0</v>
      </c>
      <c r="AV27" s="16" t="b">
        <f>IF(AND('償却資産明細書(入力)'!G28&gt;0,OR('償却資産明細書(入力)'!E28&lt;1,'償却資産明細書(入力)'!F28&lt;1)),"取得年を入力！")</f>
        <v>0</v>
      </c>
      <c r="AW27" s="16">
        <f t="shared" si="19"/>
        <v>0</v>
      </c>
      <c r="AZ27" s="51" t="b">
        <f t="shared" si="20"/>
        <v>0</v>
      </c>
      <c r="BA27" s="16" t="b">
        <f>IF('償却資産明細書(入力)'!AA28="",IF(AND('償却資産明細書(入力)'!G28&gt;1,'償却資産明細書(入力)'!J28=0),"耐用年数を入力！"))</f>
        <v>0</v>
      </c>
      <c r="BB27" s="342">
        <f t="shared" si="21"/>
        <v>0</v>
      </c>
      <c r="BC27" s="611">
        <f t="shared" si="22"/>
        <v>0</v>
      </c>
      <c r="BE27" s="16" t="b">
        <f>IF(OR(AND('償却資産明細書(入力)'!U28="",'償却資産明細書(入力)'!G28&gt;1,'償却資産明細書(入力)'!Y28&gt;0),AND('償却資産明細書(入力)'!U28="",'償却資産明細書(入力)'!S28&gt;1)),"事業割合入力")</f>
        <v>0</v>
      </c>
      <c r="BF27" s="16" t="b">
        <f>IF('償却資産明細書(入力)'!U28&gt;1,"事業割合エラー")</f>
        <v>0</v>
      </c>
      <c r="BG27" s="342">
        <f>IF(BE27="事業割合入力",BE27,IF(BF27="事業割合エラー",BF27,ROUNDDOWN('償却資産明細書(入力)'!U28*BB27,0)))</f>
        <v>0</v>
      </c>
      <c r="BH27" s="611">
        <f>IF(BE27="事業割合入力",BE27,IF(BF27="事業割合エラー",BF27,ROUNDDOWN('償却資産明細書(入力)'!U28*BC27,0)))</f>
        <v>0</v>
      </c>
      <c r="BI27" s="342">
        <f>IF('償却資産明細書(入力)'!Y28&gt;0,ROUNDDOWN(AP26*'償却資産明細書(入力)'!U28,0),0)</f>
        <v>0</v>
      </c>
      <c r="BJ27" s="342">
        <f t="shared" si="23"/>
        <v>0</v>
      </c>
      <c r="BK27" s="342">
        <f>IF(H27&gt;0,'償却資産明細書(入力)'!Z28*'償却資産明細書(入力)'!U28,0)</f>
        <v>0</v>
      </c>
      <c r="BL27" s="342">
        <f t="shared" si="24"/>
        <v>0</v>
      </c>
    </row>
    <row r="28" spans="1:64" x14ac:dyDescent="0.15">
      <c r="A28">
        <v>27</v>
      </c>
      <c r="B28" s="306">
        <f>ROUNDDOWN(1/A28,3)</f>
        <v>3.6999999999999998E-2</v>
      </c>
      <c r="C28" s="304">
        <f t="shared" si="1"/>
        <v>3.7999999999999999E-2</v>
      </c>
      <c r="AK28" s="51"/>
      <c r="AL28" s="51"/>
      <c r="AZ28" s="51"/>
    </row>
    <row r="29" spans="1:64" x14ac:dyDescent="0.15">
      <c r="A29">
        <v>28</v>
      </c>
      <c r="B29" s="306">
        <f>ROUND(1/A29,3)</f>
        <v>3.5999999999999997E-2</v>
      </c>
      <c r="C29" s="304">
        <f t="shared" si="1"/>
        <v>3.6000000000000004E-2</v>
      </c>
      <c r="AK29" s="51"/>
      <c r="AL29" s="51"/>
      <c r="AZ29" s="51"/>
    </row>
    <row r="30" spans="1:64" x14ac:dyDescent="0.15">
      <c r="A30">
        <v>29</v>
      </c>
      <c r="B30" s="306">
        <v>3.5000000000000003E-2</v>
      </c>
      <c r="C30" s="304">
        <f t="shared" si="1"/>
        <v>3.5000000000000003E-2</v>
      </c>
      <c r="AK30" s="51"/>
      <c r="AL30" s="51"/>
      <c r="AZ30" s="51"/>
    </row>
    <row r="31" spans="1:64" x14ac:dyDescent="0.15">
      <c r="A31">
        <v>30</v>
      </c>
      <c r="B31" s="306">
        <v>3.4000000000000002E-2</v>
      </c>
      <c r="C31" s="304">
        <f t="shared" si="1"/>
        <v>3.4000000000000002E-2</v>
      </c>
      <c r="AK31" s="51"/>
      <c r="AL31" s="51"/>
      <c r="AZ31" s="51"/>
    </row>
    <row r="32" spans="1:64" x14ac:dyDescent="0.15">
      <c r="A32">
        <v>31</v>
      </c>
      <c r="B32" s="306">
        <v>3.3000000000000002E-2</v>
      </c>
      <c r="C32" s="304">
        <f t="shared" si="1"/>
        <v>3.3000000000000002E-2</v>
      </c>
      <c r="AK32" s="51"/>
      <c r="AL32" s="51"/>
      <c r="AZ32" s="51"/>
    </row>
    <row r="33" spans="1:52" x14ac:dyDescent="0.15">
      <c r="A33">
        <v>32</v>
      </c>
      <c r="B33" s="306">
        <v>3.2000000000000001E-2</v>
      </c>
      <c r="C33" s="304">
        <f t="shared" si="1"/>
        <v>3.2000000000000001E-2</v>
      </c>
      <c r="G33" s="51">
        <v>100</v>
      </c>
      <c r="AF33" s="16">
        <f>IF(OR(AC5="初年",AD5="初年"),U5,IF(OR(AC5=E5-F5+1,AD5=E5-F5+1),U5+AK5+AM5,IF(OR(AC5="最終年",AD5="最終年"),U5+Q5*X5+BB5,IF(AND(F5&gt;=82,G5&gt;3),IF(OR(AC5="償却終了",AD5="償却終了"),U5+Q5*X5+Z5),IF(AC5="９５％償却済み",U5+Q5*X5+Z5,IF(AND(AC5="５年均等償却",AG5&lt;82),ROUNDUP(U5+Q5*X5+Z5+((L5-K5)/5*AI5),0),IF(AND(AC5="５年均等償却",AG5&gt;=82),ROUNDUP(U5+Q5*X5+Z5+((L5-K5)/5*AH5),0),I5*0.95+ROUNDUP((L5-K5)/5,0)*4+AJ5)))))))</f>
        <v>0</v>
      </c>
      <c r="AK33" s="51"/>
      <c r="AL33" s="51"/>
      <c r="AZ33" s="51"/>
    </row>
    <row r="34" spans="1:52" x14ac:dyDescent="0.15">
      <c r="A34">
        <v>33</v>
      </c>
      <c r="B34" s="306">
        <v>3.1E-2</v>
      </c>
      <c r="C34" s="304">
        <f t="shared" ref="C34:C51" si="25">ROUNDUP(1/A34,3)</f>
        <v>3.1E-2</v>
      </c>
      <c r="AK34" s="51"/>
      <c r="AL34" s="51"/>
      <c r="AZ34" s="51"/>
    </row>
    <row r="35" spans="1:52" x14ac:dyDescent="0.15">
      <c r="A35">
        <v>34</v>
      </c>
      <c r="B35" s="306">
        <v>0.03</v>
      </c>
      <c r="C35" s="304">
        <f t="shared" si="25"/>
        <v>3.0000000000000002E-2</v>
      </c>
      <c r="AK35" s="51"/>
      <c r="AL35" s="51"/>
      <c r="AZ35" s="51"/>
    </row>
    <row r="36" spans="1:52" x14ac:dyDescent="0.15">
      <c r="A36">
        <v>35</v>
      </c>
      <c r="B36" s="306">
        <f>ROUNDUP(1/A36,3)</f>
        <v>2.9000000000000001E-2</v>
      </c>
      <c r="C36" s="304">
        <f t="shared" si="25"/>
        <v>2.9000000000000001E-2</v>
      </c>
      <c r="AK36" s="51"/>
      <c r="AL36" s="51"/>
      <c r="AZ36" s="51"/>
    </row>
    <row r="37" spans="1:52" x14ac:dyDescent="0.15">
      <c r="A37">
        <v>36</v>
      </c>
      <c r="B37" s="306">
        <f>ROUNDUP(1/A37,3)</f>
        <v>2.8000000000000001E-2</v>
      </c>
      <c r="C37" s="304">
        <f t="shared" si="25"/>
        <v>2.8000000000000001E-2</v>
      </c>
      <c r="AK37" s="51"/>
      <c r="AL37" s="51"/>
      <c r="AZ37" s="51"/>
    </row>
    <row r="38" spans="1:52" x14ac:dyDescent="0.15">
      <c r="A38">
        <v>37</v>
      </c>
      <c r="B38" s="306">
        <f>ROUND(1/A38,3)</f>
        <v>2.7E-2</v>
      </c>
      <c r="C38" s="304">
        <f t="shared" si="25"/>
        <v>2.8000000000000001E-2</v>
      </c>
    </row>
    <row r="39" spans="1:52" x14ac:dyDescent="0.15">
      <c r="A39">
        <v>38</v>
      </c>
      <c r="B39" s="306">
        <f t="shared" ref="B39:B71" si="26">ROUNDUP(1/A39,3)</f>
        <v>2.7E-2</v>
      </c>
      <c r="C39" s="304">
        <f t="shared" si="25"/>
        <v>2.7E-2</v>
      </c>
    </row>
    <row r="40" spans="1:52" x14ac:dyDescent="0.15">
      <c r="A40">
        <v>39</v>
      </c>
      <c r="B40" s="306">
        <f t="shared" si="26"/>
        <v>2.6000000000000002E-2</v>
      </c>
      <c r="C40" s="304">
        <f t="shared" si="25"/>
        <v>2.6000000000000002E-2</v>
      </c>
    </row>
    <row r="41" spans="1:52" x14ac:dyDescent="0.15">
      <c r="A41">
        <v>40</v>
      </c>
      <c r="B41" s="306">
        <f t="shared" si="26"/>
        <v>2.5000000000000001E-2</v>
      </c>
      <c r="C41" s="304">
        <f t="shared" si="25"/>
        <v>2.5000000000000001E-2</v>
      </c>
    </row>
    <row r="42" spans="1:52" x14ac:dyDescent="0.15">
      <c r="A42">
        <v>41</v>
      </c>
      <c r="B42" s="306">
        <f t="shared" si="26"/>
        <v>2.5000000000000001E-2</v>
      </c>
      <c r="C42" s="304">
        <f t="shared" si="25"/>
        <v>2.5000000000000001E-2</v>
      </c>
    </row>
    <row r="43" spans="1:52" x14ac:dyDescent="0.15">
      <c r="A43">
        <v>42</v>
      </c>
      <c r="B43" s="306">
        <f t="shared" si="26"/>
        <v>2.4E-2</v>
      </c>
      <c r="C43" s="304">
        <f t="shared" si="25"/>
        <v>2.4E-2</v>
      </c>
    </row>
    <row r="44" spans="1:52" x14ac:dyDescent="0.15">
      <c r="A44">
        <v>43</v>
      </c>
      <c r="B44" s="306">
        <f t="shared" si="26"/>
        <v>2.4E-2</v>
      </c>
      <c r="C44" s="304">
        <f t="shared" si="25"/>
        <v>2.4E-2</v>
      </c>
    </row>
    <row r="45" spans="1:52" x14ac:dyDescent="0.15">
      <c r="A45">
        <v>44</v>
      </c>
      <c r="B45" s="306">
        <f t="shared" si="26"/>
        <v>2.3E-2</v>
      </c>
      <c r="C45" s="304">
        <f t="shared" si="25"/>
        <v>2.3E-2</v>
      </c>
    </row>
    <row r="46" spans="1:52" x14ac:dyDescent="0.15">
      <c r="A46">
        <v>45</v>
      </c>
      <c r="B46" s="306">
        <f t="shared" si="26"/>
        <v>2.3E-2</v>
      </c>
      <c r="C46" s="304">
        <f t="shared" si="25"/>
        <v>2.3E-2</v>
      </c>
    </row>
    <row r="47" spans="1:52" x14ac:dyDescent="0.15">
      <c r="A47">
        <v>46</v>
      </c>
      <c r="B47" s="306">
        <f t="shared" si="26"/>
        <v>2.2000000000000002E-2</v>
      </c>
      <c r="C47" s="304">
        <f t="shared" si="25"/>
        <v>2.2000000000000002E-2</v>
      </c>
    </row>
    <row r="48" spans="1:52" x14ac:dyDescent="0.15">
      <c r="A48">
        <v>47</v>
      </c>
      <c r="B48" s="306">
        <f t="shared" si="26"/>
        <v>2.2000000000000002E-2</v>
      </c>
      <c r="C48" s="304">
        <f t="shared" si="25"/>
        <v>2.2000000000000002E-2</v>
      </c>
    </row>
    <row r="49" spans="1:3" x14ac:dyDescent="0.15">
      <c r="A49">
        <v>48</v>
      </c>
      <c r="B49" s="306">
        <f t="shared" si="26"/>
        <v>2.1000000000000001E-2</v>
      </c>
      <c r="C49" s="304">
        <f t="shared" si="25"/>
        <v>2.1000000000000001E-2</v>
      </c>
    </row>
    <row r="50" spans="1:3" x14ac:dyDescent="0.15">
      <c r="A50">
        <v>49</v>
      </c>
      <c r="B50" s="306">
        <f t="shared" si="26"/>
        <v>2.1000000000000001E-2</v>
      </c>
      <c r="C50" s="304">
        <f t="shared" si="25"/>
        <v>2.1000000000000001E-2</v>
      </c>
    </row>
    <row r="51" spans="1:3" x14ac:dyDescent="0.15">
      <c r="A51">
        <v>50</v>
      </c>
      <c r="B51" s="306">
        <f t="shared" si="26"/>
        <v>0.02</v>
      </c>
      <c r="C51" s="304">
        <f t="shared" si="25"/>
        <v>0.02</v>
      </c>
    </row>
    <row r="52" spans="1:3" x14ac:dyDescent="0.15">
      <c r="A52">
        <v>51</v>
      </c>
      <c r="B52" s="306">
        <f t="shared" si="26"/>
        <v>0.02</v>
      </c>
    </row>
    <row r="53" spans="1:3" x14ac:dyDescent="0.15">
      <c r="A53">
        <v>52</v>
      </c>
      <c r="B53" s="306">
        <f t="shared" si="26"/>
        <v>0.02</v>
      </c>
    </row>
    <row r="54" spans="1:3" x14ac:dyDescent="0.15">
      <c r="A54">
        <v>53</v>
      </c>
      <c r="B54" s="306">
        <f t="shared" si="26"/>
        <v>1.9E-2</v>
      </c>
    </row>
    <row r="55" spans="1:3" x14ac:dyDescent="0.15">
      <c r="A55">
        <v>54</v>
      </c>
      <c r="B55" s="306">
        <f t="shared" si="26"/>
        <v>1.9E-2</v>
      </c>
    </row>
    <row r="56" spans="1:3" x14ac:dyDescent="0.15">
      <c r="A56">
        <v>55</v>
      </c>
      <c r="B56" s="306">
        <f t="shared" si="26"/>
        <v>1.9E-2</v>
      </c>
    </row>
    <row r="57" spans="1:3" x14ac:dyDescent="0.15">
      <c r="A57">
        <v>56</v>
      </c>
      <c r="B57" s="306">
        <f t="shared" si="26"/>
        <v>1.8000000000000002E-2</v>
      </c>
    </row>
    <row r="58" spans="1:3" x14ac:dyDescent="0.15">
      <c r="A58">
        <v>57</v>
      </c>
      <c r="B58" s="306">
        <f t="shared" si="26"/>
        <v>1.8000000000000002E-2</v>
      </c>
    </row>
    <row r="59" spans="1:3" x14ac:dyDescent="0.15">
      <c r="A59">
        <v>58</v>
      </c>
      <c r="B59" s="306">
        <f t="shared" si="26"/>
        <v>1.8000000000000002E-2</v>
      </c>
    </row>
    <row r="60" spans="1:3" x14ac:dyDescent="0.15">
      <c r="A60">
        <v>59</v>
      </c>
      <c r="B60" s="306">
        <f t="shared" si="26"/>
        <v>1.7000000000000001E-2</v>
      </c>
    </row>
    <row r="61" spans="1:3" x14ac:dyDescent="0.15">
      <c r="A61">
        <v>60</v>
      </c>
      <c r="B61" s="306">
        <f t="shared" si="26"/>
        <v>1.7000000000000001E-2</v>
      </c>
    </row>
    <row r="62" spans="1:3" x14ac:dyDescent="0.15">
      <c r="A62">
        <v>61</v>
      </c>
      <c r="B62" s="306">
        <f t="shared" si="26"/>
        <v>1.7000000000000001E-2</v>
      </c>
    </row>
    <row r="63" spans="1:3" x14ac:dyDescent="0.15">
      <c r="A63">
        <v>62</v>
      </c>
      <c r="B63" s="306">
        <f t="shared" si="26"/>
        <v>1.7000000000000001E-2</v>
      </c>
    </row>
    <row r="64" spans="1:3" x14ac:dyDescent="0.15">
      <c r="A64">
        <v>63</v>
      </c>
      <c r="B64" s="306">
        <f t="shared" si="26"/>
        <v>1.6E-2</v>
      </c>
    </row>
    <row r="65" spans="1:2" x14ac:dyDescent="0.15">
      <c r="A65">
        <v>64</v>
      </c>
      <c r="B65" s="306">
        <f t="shared" si="26"/>
        <v>1.6E-2</v>
      </c>
    </row>
    <row r="66" spans="1:2" x14ac:dyDescent="0.15">
      <c r="A66">
        <v>65</v>
      </c>
      <c r="B66" s="306">
        <f t="shared" si="26"/>
        <v>1.6E-2</v>
      </c>
    </row>
    <row r="67" spans="1:2" x14ac:dyDescent="0.15">
      <c r="A67">
        <v>66</v>
      </c>
      <c r="B67" s="306">
        <f t="shared" si="26"/>
        <v>1.6E-2</v>
      </c>
    </row>
    <row r="68" spans="1:2" x14ac:dyDescent="0.15">
      <c r="A68">
        <v>67</v>
      </c>
      <c r="B68" s="306">
        <f t="shared" si="26"/>
        <v>1.4999999999999999E-2</v>
      </c>
    </row>
    <row r="69" spans="1:2" x14ac:dyDescent="0.15">
      <c r="A69">
        <v>68</v>
      </c>
      <c r="B69" s="306">
        <f t="shared" si="26"/>
        <v>1.4999999999999999E-2</v>
      </c>
    </row>
    <row r="70" spans="1:2" x14ac:dyDescent="0.15">
      <c r="A70">
        <v>69</v>
      </c>
      <c r="B70" s="306">
        <f t="shared" si="26"/>
        <v>1.4999999999999999E-2</v>
      </c>
    </row>
    <row r="71" spans="1:2" x14ac:dyDescent="0.15">
      <c r="A71">
        <v>70</v>
      </c>
      <c r="B71" s="306">
        <f t="shared" si="26"/>
        <v>1.4999999999999999E-2</v>
      </c>
    </row>
    <row r="72" spans="1:2" x14ac:dyDescent="0.15">
      <c r="A72">
        <v>71</v>
      </c>
      <c r="B72" s="306">
        <f>ROUND(1/A72,3)</f>
        <v>1.4E-2</v>
      </c>
    </row>
    <row r="73" spans="1:2" x14ac:dyDescent="0.15">
      <c r="A73">
        <v>72</v>
      </c>
      <c r="B73" s="306">
        <f t="shared" ref="B73:B83" si="27">ROUNDUP(1/A73,3)</f>
        <v>1.3999999999999999E-2</v>
      </c>
    </row>
    <row r="74" spans="1:2" x14ac:dyDescent="0.15">
      <c r="A74">
        <v>73</v>
      </c>
      <c r="B74" s="306">
        <f t="shared" si="27"/>
        <v>1.3999999999999999E-2</v>
      </c>
    </row>
    <row r="75" spans="1:2" x14ac:dyDescent="0.15">
      <c r="A75">
        <v>74</v>
      </c>
      <c r="B75" s="306">
        <f t="shared" si="27"/>
        <v>1.3999999999999999E-2</v>
      </c>
    </row>
    <row r="76" spans="1:2" x14ac:dyDescent="0.15">
      <c r="A76">
        <v>75</v>
      </c>
      <c r="B76" s="306">
        <f t="shared" si="27"/>
        <v>1.3999999999999999E-2</v>
      </c>
    </row>
    <row r="77" spans="1:2" x14ac:dyDescent="0.15">
      <c r="A77">
        <v>76</v>
      </c>
      <c r="B77" s="306">
        <f t="shared" si="27"/>
        <v>1.3999999999999999E-2</v>
      </c>
    </row>
    <row r="78" spans="1:2" x14ac:dyDescent="0.15">
      <c r="A78">
        <v>77</v>
      </c>
      <c r="B78" s="306">
        <f t="shared" si="27"/>
        <v>1.3000000000000001E-2</v>
      </c>
    </row>
    <row r="79" spans="1:2" x14ac:dyDescent="0.15">
      <c r="A79">
        <v>78</v>
      </c>
      <c r="B79" s="306">
        <f t="shared" si="27"/>
        <v>1.3000000000000001E-2</v>
      </c>
    </row>
    <row r="80" spans="1:2" x14ac:dyDescent="0.15">
      <c r="A80">
        <v>79</v>
      </c>
      <c r="B80" s="306">
        <f t="shared" si="27"/>
        <v>1.3000000000000001E-2</v>
      </c>
    </row>
    <row r="81" spans="1:2" x14ac:dyDescent="0.15">
      <c r="A81">
        <v>80</v>
      </c>
      <c r="B81" s="306">
        <f t="shared" si="27"/>
        <v>1.3000000000000001E-2</v>
      </c>
    </row>
    <row r="82" spans="1:2" x14ac:dyDescent="0.15">
      <c r="A82">
        <v>81</v>
      </c>
      <c r="B82" s="306">
        <f t="shared" si="27"/>
        <v>1.3000000000000001E-2</v>
      </c>
    </row>
    <row r="83" spans="1:2" x14ac:dyDescent="0.15">
      <c r="A83">
        <v>82</v>
      </c>
      <c r="B83" s="306">
        <f t="shared" si="27"/>
        <v>1.3000000000000001E-2</v>
      </c>
    </row>
    <row r="84" spans="1:2" x14ac:dyDescent="0.15">
      <c r="A84">
        <v>83</v>
      </c>
      <c r="B84" s="306">
        <f>ROUND(1/A84,3)</f>
        <v>1.2E-2</v>
      </c>
    </row>
    <row r="85" spans="1:2" x14ac:dyDescent="0.15">
      <c r="A85">
        <v>84</v>
      </c>
      <c r="B85" s="306">
        <f t="shared" ref="B85:B101" si="28">ROUNDUP(1/A85,3)</f>
        <v>1.2E-2</v>
      </c>
    </row>
    <row r="86" spans="1:2" x14ac:dyDescent="0.15">
      <c r="A86">
        <v>85</v>
      </c>
      <c r="B86" s="306">
        <f t="shared" si="28"/>
        <v>1.2E-2</v>
      </c>
    </row>
    <row r="87" spans="1:2" x14ac:dyDescent="0.15">
      <c r="A87">
        <v>86</v>
      </c>
      <c r="B87" s="306">
        <f t="shared" si="28"/>
        <v>1.2E-2</v>
      </c>
    </row>
    <row r="88" spans="1:2" x14ac:dyDescent="0.15">
      <c r="A88">
        <v>87</v>
      </c>
      <c r="B88" s="306">
        <f t="shared" si="28"/>
        <v>1.2E-2</v>
      </c>
    </row>
    <row r="89" spans="1:2" x14ac:dyDescent="0.15">
      <c r="A89">
        <v>88</v>
      </c>
      <c r="B89" s="306">
        <f t="shared" si="28"/>
        <v>1.2E-2</v>
      </c>
    </row>
    <row r="90" spans="1:2" x14ac:dyDescent="0.15">
      <c r="A90">
        <v>89</v>
      </c>
      <c r="B90" s="306">
        <f t="shared" si="28"/>
        <v>1.2E-2</v>
      </c>
    </row>
    <row r="91" spans="1:2" x14ac:dyDescent="0.15">
      <c r="A91">
        <v>90</v>
      </c>
      <c r="B91" s="306">
        <f t="shared" si="28"/>
        <v>1.2E-2</v>
      </c>
    </row>
    <row r="92" spans="1:2" x14ac:dyDescent="0.15">
      <c r="A92">
        <v>91</v>
      </c>
      <c r="B92" s="306">
        <f t="shared" si="28"/>
        <v>1.0999999999999999E-2</v>
      </c>
    </row>
    <row r="93" spans="1:2" x14ac:dyDescent="0.15">
      <c r="A93">
        <v>92</v>
      </c>
      <c r="B93" s="306">
        <f t="shared" si="28"/>
        <v>1.0999999999999999E-2</v>
      </c>
    </row>
    <row r="94" spans="1:2" x14ac:dyDescent="0.15">
      <c r="A94">
        <v>93</v>
      </c>
      <c r="B94" s="306">
        <f t="shared" si="28"/>
        <v>1.0999999999999999E-2</v>
      </c>
    </row>
    <row r="95" spans="1:2" x14ac:dyDescent="0.15">
      <c r="A95">
        <v>94</v>
      </c>
      <c r="B95" s="306">
        <f t="shared" si="28"/>
        <v>1.0999999999999999E-2</v>
      </c>
    </row>
    <row r="96" spans="1:2" x14ac:dyDescent="0.15">
      <c r="A96">
        <v>95</v>
      </c>
      <c r="B96" s="306">
        <f t="shared" si="28"/>
        <v>1.0999999999999999E-2</v>
      </c>
    </row>
    <row r="97" spans="1:2" x14ac:dyDescent="0.15">
      <c r="A97">
        <v>96</v>
      </c>
      <c r="B97" s="306">
        <f t="shared" si="28"/>
        <v>1.0999999999999999E-2</v>
      </c>
    </row>
    <row r="98" spans="1:2" x14ac:dyDescent="0.15">
      <c r="A98">
        <v>97</v>
      </c>
      <c r="B98" s="306">
        <f t="shared" si="28"/>
        <v>1.0999999999999999E-2</v>
      </c>
    </row>
    <row r="99" spans="1:2" x14ac:dyDescent="0.15">
      <c r="A99">
        <v>98</v>
      </c>
      <c r="B99" s="306">
        <f t="shared" si="28"/>
        <v>1.0999999999999999E-2</v>
      </c>
    </row>
    <row r="100" spans="1:2" x14ac:dyDescent="0.15">
      <c r="A100">
        <v>99</v>
      </c>
      <c r="B100" s="306">
        <f t="shared" si="28"/>
        <v>1.0999999999999999E-2</v>
      </c>
    </row>
    <row r="101" spans="1:2" x14ac:dyDescent="0.15">
      <c r="A101">
        <v>100</v>
      </c>
      <c r="B101" s="306">
        <f t="shared" si="28"/>
        <v>0.01</v>
      </c>
    </row>
  </sheetData>
  <mergeCells count="2">
    <mergeCell ref="E3:Q3"/>
    <mergeCell ref="E1:G1"/>
  </mergeCells>
  <phoneticPr fontId="2"/>
  <pageMargins left="0.39370078740157483" right="0.39370078740157483" top="0.39370078740157483" bottom="0.39370078740157483" header="0.51181102362204722" footer="0.51181102362204722"/>
  <pageSetup paperSize="9" orientation="landscape" horizontalDpi="300" verticalDpi="30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indexed="23"/>
  </sheetPr>
  <dimension ref="A1:BM101"/>
  <sheetViews>
    <sheetView zoomScaleNormal="100" workbookViewId="0">
      <pane xSplit="8" ySplit="4" topLeftCell="AZ5" activePane="bottomRight" state="frozen"/>
      <selection activeCell="BI29" sqref="BI29"/>
      <selection pane="topRight" activeCell="BI29" sqref="BI29"/>
      <selection pane="bottomLeft" activeCell="BI29" sqref="BI29"/>
      <selection pane="bottomRight" activeCell="BC44" sqref="BC44"/>
    </sheetView>
  </sheetViews>
  <sheetFormatPr defaultRowHeight="13.5" x14ac:dyDescent="0.15"/>
  <cols>
    <col min="3" max="3" width="7.125" bestFit="1" customWidth="1"/>
    <col min="4" max="4" width="3.5" customWidth="1"/>
    <col min="5" max="5" width="7.125" style="51" bestFit="1" customWidth="1"/>
    <col min="6" max="11" width="9" style="51" customWidth="1"/>
    <col min="12" max="12" width="9" style="52" customWidth="1"/>
    <col min="13" max="28" width="9" style="51" customWidth="1"/>
    <col min="29" max="30" width="15.125" style="51" customWidth="1"/>
    <col min="31" max="31" width="9" style="51" customWidth="1"/>
    <col min="32" max="65" width="9" style="16" customWidth="1"/>
  </cols>
  <sheetData>
    <row r="1" spans="1:64" x14ac:dyDescent="0.15">
      <c r="A1" t="s">
        <v>149</v>
      </c>
      <c r="B1" s="305" t="s">
        <v>150</v>
      </c>
      <c r="C1" s="303" t="s">
        <v>151</v>
      </c>
    </row>
    <row r="2" spans="1:64" x14ac:dyDescent="0.15">
      <c r="A2">
        <v>1</v>
      </c>
      <c r="B2" s="306">
        <f t="shared" ref="B2:B21" si="0">ROUNDDOWN(1/A2,3)</f>
        <v>1</v>
      </c>
      <c r="C2" s="304">
        <f>ROUNDUP(1/A2,3)</f>
        <v>1</v>
      </c>
      <c r="AK2" s="51">
        <f>IF(OR(AC2="初年",AD2="初年"),U2,IF(OR(AC2=E2-F2+1,AD2=E2-F2+1),ROUNDDOWN(Q2*AE2/12,0),IF(OR(AC2="最終年",AD2="最終年"),AA2,IF(AND(F2&gt;=82,G2&gt;3),IF(OR(AC2="償却終了",AD2="償却終了"),0),IF(AC2="５年均等償却",ROUNDUP((L2-K2)/5,0),IF(AC2="均等償却最終年",L2-ROUNDUP((L2-K2)/5,0)*4-K2,IF(OR(AC2="９５％償却済み",AC2="償却終了",AD2="償却終了"),0,0)))))))</f>
        <v>0</v>
      </c>
    </row>
    <row r="3" spans="1:64" x14ac:dyDescent="0.15">
      <c r="A3">
        <v>2</v>
      </c>
      <c r="B3" s="306">
        <f t="shared" si="0"/>
        <v>0.5</v>
      </c>
      <c r="C3" s="304">
        <f t="shared" ref="C3:C51" si="1">ROUNDUP(1/A3,3)</f>
        <v>0.5</v>
      </c>
      <c r="E3" s="2445" t="s">
        <v>928</v>
      </c>
      <c r="F3" s="2445"/>
      <c r="G3" s="2445"/>
      <c r="H3" s="2445"/>
      <c r="I3" s="2445"/>
      <c r="J3" s="2445"/>
      <c r="K3" s="2445"/>
      <c r="L3" s="2445"/>
      <c r="M3" s="2445"/>
      <c r="N3" s="2445"/>
      <c r="O3" s="2445"/>
      <c r="P3" s="2445"/>
      <c r="Q3" s="2445"/>
      <c r="R3" s="606"/>
      <c r="T3" s="53"/>
      <c r="U3" s="53"/>
      <c r="V3" s="53"/>
      <c r="W3" s="53"/>
      <c r="X3" s="53"/>
      <c r="Y3" s="53"/>
      <c r="Z3" s="53"/>
      <c r="AA3" s="53"/>
      <c r="AC3" s="54"/>
      <c r="AD3" s="54"/>
      <c r="AE3" s="54"/>
      <c r="AF3" s="319"/>
      <c r="AG3" s="319"/>
      <c r="AH3" s="319"/>
      <c r="AI3" s="319"/>
      <c r="AJ3" s="319"/>
      <c r="AK3" s="54"/>
      <c r="AL3" s="54"/>
      <c r="AM3" s="54"/>
      <c r="AN3" s="54"/>
      <c r="AO3" s="54"/>
      <c r="AP3" s="54"/>
      <c r="AQ3" s="54"/>
      <c r="AR3" s="51"/>
      <c r="AS3" s="55" t="s">
        <v>929</v>
      </c>
      <c r="AT3" s="56"/>
      <c r="AU3" s="56"/>
      <c r="AV3" s="56"/>
      <c r="AW3" s="56"/>
      <c r="AX3" s="56"/>
      <c r="AY3" s="56"/>
      <c r="AZ3" s="56"/>
      <c r="BA3" s="56"/>
      <c r="BB3" s="56"/>
      <c r="BC3" s="56"/>
      <c r="BD3" s="56"/>
      <c r="BE3" s="56"/>
      <c r="BF3" s="56"/>
      <c r="BG3" s="56"/>
      <c r="BH3" s="56"/>
      <c r="BI3" s="56"/>
      <c r="BJ3" s="56"/>
      <c r="BK3" s="56"/>
      <c r="BL3" s="56"/>
    </row>
    <row r="4" spans="1:64" ht="13.5" customHeight="1" x14ac:dyDescent="0.15">
      <c r="A4">
        <v>3</v>
      </c>
      <c r="B4" s="306">
        <f t="shared" si="0"/>
        <v>0.33300000000000002</v>
      </c>
      <c r="C4" s="304">
        <f t="shared" si="1"/>
        <v>0.33400000000000002</v>
      </c>
      <c r="E4" s="51" t="s">
        <v>904</v>
      </c>
      <c r="F4" s="51" t="s">
        <v>905</v>
      </c>
      <c r="G4" s="51" t="s">
        <v>920</v>
      </c>
      <c r="H4" s="51" t="s">
        <v>192</v>
      </c>
      <c r="I4" s="51" t="s">
        <v>930</v>
      </c>
      <c r="J4" s="51" t="s">
        <v>931</v>
      </c>
      <c r="K4" s="51" t="s">
        <v>932</v>
      </c>
      <c r="L4" s="51" t="s">
        <v>193</v>
      </c>
      <c r="M4" s="51" t="s">
        <v>933</v>
      </c>
      <c r="N4" s="607" t="s">
        <v>520</v>
      </c>
      <c r="O4" s="52" t="s">
        <v>934</v>
      </c>
      <c r="P4" s="608" t="s">
        <v>521</v>
      </c>
      <c r="Q4" s="615" t="s">
        <v>907</v>
      </c>
      <c r="R4" s="607" t="s">
        <v>522</v>
      </c>
      <c r="T4" s="51" t="s">
        <v>935</v>
      </c>
      <c r="U4" s="51" t="s">
        <v>908</v>
      </c>
      <c r="V4" s="607" t="s">
        <v>526</v>
      </c>
      <c r="W4" s="51" t="s">
        <v>194</v>
      </c>
      <c r="X4" s="51" t="s">
        <v>936</v>
      </c>
      <c r="Y4" s="51" t="s">
        <v>937</v>
      </c>
      <c r="Z4" s="51" t="s">
        <v>938</v>
      </c>
      <c r="AA4" s="51" t="s">
        <v>195</v>
      </c>
      <c r="AC4" s="51" t="s">
        <v>196</v>
      </c>
      <c r="AD4" s="318" t="s">
        <v>197</v>
      </c>
      <c r="AE4" s="51" t="s">
        <v>906</v>
      </c>
      <c r="AF4" s="320" t="s">
        <v>947</v>
      </c>
      <c r="AG4" s="320" t="s">
        <v>198</v>
      </c>
      <c r="AH4" s="320" t="s">
        <v>199</v>
      </c>
      <c r="AI4" s="320" t="s">
        <v>200</v>
      </c>
      <c r="AJ4" s="320" t="s">
        <v>201</v>
      </c>
      <c r="AK4" s="51" t="s">
        <v>939</v>
      </c>
      <c r="AL4" s="607" t="s">
        <v>525</v>
      </c>
      <c r="AM4" s="613" t="s">
        <v>202</v>
      </c>
      <c r="AN4" s="370" t="s">
        <v>940</v>
      </c>
      <c r="AO4" s="607" t="s">
        <v>529</v>
      </c>
      <c r="AP4" s="51" t="s">
        <v>941</v>
      </c>
      <c r="AQ4" s="607" t="s">
        <v>528</v>
      </c>
      <c r="AR4" s="51"/>
      <c r="AS4" s="57" t="s">
        <v>942</v>
      </c>
      <c r="AT4" s="58" t="s">
        <v>943</v>
      </c>
      <c r="AU4" s="58" t="s">
        <v>944</v>
      </c>
      <c r="AV4" s="57" t="s">
        <v>945</v>
      </c>
      <c r="AW4" s="16" t="s">
        <v>946</v>
      </c>
      <c r="AZ4" s="59" t="s">
        <v>948</v>
      </c>
      <c r="BA4" s="59" t="s">
        <v>949</v>
      </c>
      <c r="BB4" s="16" t="s">
        <v>950</v>
      </c>
      <c r="BC4" s="610" t="s">
        <v>524</v>
      </c>
      <c r="BE4" s="60" t="s">
        <v>951</v>
      </c>
      <c r="BF4" s="60" t="s">
        <v>952</v>
      </c>
      <c r="BG4" s="320" t="s">
        <v>203</v>
      </c>
      <c r="BH4" s="612" t="s">
        <v>527</v>
      </c>
      <c r="BI4" s="320" t="s">
        <v>204</v>
      </c>
      <c r="BJ4" s="320" t="s">
        <v>205</v>
      </c>
      <c r="BK4" s="320" t="s">
        <v>206</v>
      </c>
      <c r="BL4" s="320" t="s">
        <v>207</v>
      </c>
    </row>
    <row r="5" spans="1:64" x14ac:dyDescent="0.15">
      <c r="A5">
        <v>4</v>
      </c>
      <c r="B5" s="306">
        <f t="shared" si="0"/>
        <v>0.25</v>
      </c>
      <c r="C5" s="304">
        <f t="shared" si="1"/>
        <v>0.25</v>
      </c>
      <c r="E5" s="51">
        <f>計算シート!$C$2+63</f>
        <v>68</v>
      </c>
      <c r="F5" s="51">
        <f>IF('償却資産明細書(入力)'!D6="平成",'償却資産明細書(入力)'!E6+63,'償却資産明細書(入力)'!E6)</f>
        <v>0</v>
      </c>
      <c r="G5" s="51">
        <f>'償却資産明細書(入力)'!F6</f>
        <v>0</v>
      </c>
      <c r="H5" s="51">
        <f>'償却資産明細書(入力)'!Y6</f>
        <v>0</v>
      </c>
      <c r="I5" s="51">
        <f>'償却資産明細書(入力)'!G6</f>
        <v>0</v>
      </c>
      <c r="J5" s="51">
        <f>IF(OR(AND('償却資産明細書(入力)'!D6="平成",'償却資産明細書(入力)'!E6&gt;=19,'償却資産明細書(入力)'!F6&gt;=4),AND('償却資産明細書(入力)'!D6="平成",'償却資産明細書(入力)'!E6&gt;=20)),I5,IF('償却資産明細書(入力)'!AA6="一括償却資産",I5,ROUNDDOWN(I5*0.9,0)))</f>
        <v>0</v>
      </c>
      <c r="K5" s="51">
        <f>IF('償却資産明細書(入力)'!AA6="一括償却資産",0,IF(I5&gt;0,1,0))</f>
        <v>0</v>
      </c>
      <c r="L5" s="342">
        <f>IF(OR(AND(F5=82,G5&gt;3),F5&gt;82),0,IF('償却資産明細書(入力)'!AA6="一括償却資産",0,ROUNDDOWN(I5*0.05,0)))</f>
        <v>0</v>
      </c>
      <c r="M5" s="51">
        <f>'償却資産明細書(入力)'!J6</f>
        <v>0</v>
      </c>
      <c r="N5" s="607">
        <f>'償却資産明細書(入力)'!K6</f>
        <v>0</v>
      </c>
      <c r="O5" s="356">
        <f>IF(OR(AND(M5&gt;0,F5&gt;=82,G5&gt;=4),AND(M5&gt;0,F5&gt;=83)),VLOOKUP(M5,$A$2:$C$101,3,1),IF(M5&gt;0,VLOOKUP(M5,$A$2:$C$101,2,1),0))</f>
        <v>0</v>
      </c>
      <c r="P5" s="609">
        <f>IF(OR(AND(M5&gt;0,F5&gt;=82,G5&gt;=4),AND(N5&gt;0,F5&gt;=83)),VLOOKUP(N5,$A$2:$C$101,3,1),IF(N5&gt;0,VLOOKUP(N5,$A$2:$C$101,2,1),0))</f>
        <v>0</v>
      </c>
      <c r="Q5" s="615">
        <f>IF(AND(F5&gt;=82,G5&gt;3),IF('償却資産明細書(入力)'!AA6="一括償却資産",ROUNDDOWN(I5/3,0),ROUNDDOWN(I5*O5,0)),IF('償却資産明細書(入力)'!AA6="一括償却資産",ROUNDDOWN(J5/3,0),ROUNDDOWN(J5*O5,0)))</f>
        <v>0</v>
      </c>
      <c r="R5" s="607">
        <f>IF(AND(F5&gt;=82,G5&gt;3),IF('償却資産明細書(入力)'!AA6="一括償却資産",ROUNDDOWN(I5/3,0),ROUNDDOWN(I5*P5,0)),IF('償却資産明細書(入力)'!AA6="一括償却資産",ROUNDDOWN(J5/3,0),ROUNDDOWN(J5*P5,0)))</f>
        <v>0</v>
      </c>
      <c r="T5" s="51">
        <f>13-G5</f>
        <v>13</v>
      </c>
      <c r="U5" s="51">
        <f>IF(AND(F5&gt;=82,G5&gt;3),IF('償却資産明細書(入力)'!AA6="一括償却資産",ROUNDUP(I5/3,0),IF(AND(E5=F5,H5&gt;0),ROUNDDOWN(Q5*AF5/12,0),ROUNDDOWN(Q5*T5/12,0))),IF('償却資産明細書(入力)'!AA6="一括償却資産",ROUNDDOWN(J5/3,0),IF(AND(E5=F5,H5&gt;0),ROUNDDOWN(Q5*AF5/12,0),ROUNDDOWN(Q5*T5/12,0))))</f>
        <v>0</v>
      </c>
      <c r="V5" s="607">
        <f>IF(AND(F5&gt;=82,G5&gt;3),IF('償却資産明細書(入力)'!AA6="一括償却資産",ROUNDUP(I5/3,0),IF(AND(E5=F5,H5&gt;0),ROUNDDOWN(R5*AF5/12,0),ROUNDDOWN(R5*T5/12,0))),IF('償却資産明細書(入力)'!AA6="一括償却資産",ROUNDDOWN(J5/3,0),IF(AND(E5=F5,H5&gt;0),ROUNDDOWN(R5*AF5/12,0),ROUNDDOWN(R5*T5/12,0))))</f>
        <v>0</v>
      </c>
      <c r="W5" s="51">
        <f>IF('償却資産明細書(入力)'!D6="",0,IF(OR(AC5="最終年",AD5="最終年"),Q5*Y5/12,Z5))</f>
        <v>0</v>
      </c>
      <c r="X5" s="51">
        <f>IF(Q5=0,0,IF(K5=0,ROUNDDOWN((I5-U5)/Q5,0)-1,IF(AND(F5&gt;=82,G5&gt;3),ROUNDDOWN((I5-K5-U5)/Q5,0),ROUNDDOWN((I5-L5-U5)/Q5,0))))</f>
        <v>0</v>
      </c>
      <c r="Y5" s="51">
        <f>IF(Q5=0,0,IF(L5=0,0,IF(AND(E5=F5,H5&gt;0),H5-G5+1,IF(H5&gt;0,H5,12))))</f>
        <v>0</v>
      </c>
      <c r="Z5" s="51">
        <f>IF(AND(F5&gt;=82,G5&gt;3),I5-U5-X5*Q5-K5,I5-U5-X5*Q5-L5)</f>
        <v>0</v>
      </c>
      <c r="AA5" s="51">
        <f>IF('償却資産明細書(入力)'!AA6="一括償却資産",Z5,IF(Z5&lt;W5,Z5,W5))</f>
        <v>0</v>
      </c>
      <c r="AB5" s="51" t="b">
        <f>IF(H5&gt;0,IF(AND(E5=F5,G5&gt;H5),"取得前に廃棄？"))</f>
        <v>0</v>
      </c>
      <c r="AC5" s="51" t="str">
        <f>IF(OR(AND(F5&gt;=82,G5&gt;3),F5&lt;=0),"",IF(E5=F5,"初年",IF(AND(E5&gt;F5,E5&lt;=F5+X5),E5-F5+1,IF(E5=F5+X5+1,"最終年",IF(AG5&gt;82,IF(AND(AG5&lt;E5,AG5+5&gt;E5),IF(E5&gt;82,"５年均等償却","９５％償却済み"),IF(E5=F5+X5+1+5,"均等償却最終年",IF(E5&gt;F5+X5+1+5,"償却終了","償却除外"))),IF(AND(82&lt;E5,87&gt;E5),IF(E5&gt;82,"５年均等償却",IF(AG5&lt;E5&lt;=82,"９５％償却済み")),IF(E5=87,"均等償却最終年",IF(E5&gt;87,"償却終了","９５％償却済み"))))))))</f>
        <v/>
      </c>
      <c r="AD5" s="51" t="str">
        <f>IF(AND(F5&gt;=82,G5&gt;3),IF(E5=F5,"初年",IF(AND(E5&gt;F5,E5&lt;=F5+X5),E5-F5+1,IF(E5=F5+X5+1,"最終年",IF(E5&gt;F5+X5+1,"償却終了","償却除外")))),"")</f>
        <v/>
      </c>
      <c r="AE5" s="51" t="str">
        <f>IF(OR(AC5="初年",AD5="初年"),T5,IF(OR(AC5=E5-F5+1,AD5=E5-F5+1),IF(H5&gt;0,H5,12),IF(OR(AC5="最終年",AD5="最終年"),Y5,IF(AND(F5&gt;=82,G5&gt;3),IF(OR(AC5="償却終了",AD5="償却終了"),0),IF(AC5="５年均等償却",12,IF(AC5="均等償却最終年",12,IF(OR(AC5="償却終了",AD5="償却終了"),0,"－")))))))</f>
        <v>－</v>
      </c>
      <c r="AF5" s="16" t="str">
        <f>IF(OR(F5=0,G5=0),"",IF(OR('償却資産明細書(入力)'!AA6="一括償却資産",AC5="償却終了",AD5="償却終了"),"－",AE5))</f>
        <v/>
      </c>
      <c r="AG5" s="16">
        <f>IF(OR('収支内訳書（裏）１'!I26="",'収支内訳書（裏）１'!K26="",'収支内訳書（裏）１'!M26="",'収支内訳書（裏）１'!O26=""),0,IF(F5&gt;0,ROUNDDOWN((I5-L5-U5)/Q5,0)+1+F5,0))</f>
        <v>0</v>
      </c>
      <c r="AH5" s="16" t="str">
        <f>IF(AC5="償却終了","－",IF(OR(AC5="５年均等償却",AC5="均等償却最終年"),IF(F5&gt;0,E5-AG5,"－"),"－"))</f>
        <v>－</v>
      </c>
      <c r="AI5" s="16" t="str">
        <f>IF(F5=0,"－",IF(F5+X5+1&lt;83,IF(E5&gt;=83,IF(E5-82&lt;6,E5-82,"－"),"－"),"－"))</f>
        <v>－</v>
      </c>
      <c r="AJ5" s="16">
        <f>IF(AND(F5&gt;=82,G5&gt;3),"－",L5-ROUNDUP((L5-K5)/5,0)*4-K5)</f>
        <v>0</v>
      </c>
      <c r="AK5" s="51">
        <f>IF(OR(AC5="初年",AD5="初年"),U5,IF(OR(AC5=E5-F5+1,AD5=E5-F5+1),ROUNDDOWN(Q5*AE5/12,0),IF(OR(AC5="最終年",AD5="最終年"),AA5,IF(AND(F5&gt;=82,G5&gt;3),IF(OR(AC5="償却終了",AD5="償却終了"),0),IF(AC5="５年均等償却",ROUNDUP((L5-K5)/5,0),IF(AC5="均等償却最終年",L5-ROUNDUP((L5-K5)/5,0)*4-K5,IF(OR(AC5="９５％償却済み",AC5="償却終了",AD5="償却終了"),0,0)))))))</f>
        <v>0</v>
      </c>
      <c r="AL5" s="607">
        <f>IF(OR(AC5="初年",AD5="初年"),V5,IF(OR(AC5=E5-F5+1,AD5=E5-F5+1),ROUNDDOWN(R5*AE5/12,0),IF(OR(AC5="最終年",AD5="最終年"),AA5,IF(AND(F5&gt;=82,G5&gt;3),IF(OR(AC5="償却終了",AD5="償却終了"),0),IF(AC5="５年均等償却",ROUNDUP((L5-K5)/5,0),IF(AC5="均等償却最終年",L5-ROUNDUP((L5-K5)/5,0)*4-K5,IF(OR(AC5="９５％償却済み",AC5="償却終了",AD5="償却終了"),0,0)))))))</f>
        <v>0</v>
      </c>
      <c r="AM5" s="60">
        <f>IF(OR(AC5="初年",AD5="初年"),0,IF(AND(F5&gt;=82,G5&gt;3),IF(AD5="償却終了","－",Q5*((E5-F5+1)-2)),IF(AC5="９５％償却済み",I5*0.95-U5,IF(AND(AC5="５年均等償却",AG5&lt;82),I5*0.95+(AK5*AI5)-U5,IF(AND(AC5="５年均等償却",AG5&gt;=82),I5*0.95+(AK5*AH5)-U5,IF(AC5="均等償却最終年",I5*0.95+(ROUNDUP((I5*0.05-K5)/5,0)*4-U5),IF(AC5="償却終了","－",Q5*((E5-F5+1)-2))))))))</f>
        <v>0</v>
      </c>
      <c r="AN5" s="614">
        <f>IF(OR(AC5="初年",AD5="初年"),U5,IF(OR(AC5=E5-F5+1,AD5=E5-F5+1),U5+AK5+AM5,IF(OR(AC5="最終年",AD5="最終年"),U5+Q5*X5+BB5,IF(AND(F5&gt;=82,G5&gt;3),IF(OR(AC5="償却終了",AD5="償却終了"),U5+Q5*X5+Z5),IF(AC5="９５％償却済み",U5+Q5*X5+Z5,IF(AND(AC5="５年均等償却",AG5&lt;82),ROUNDUP(U5+Q5*X5+Z5+((L5-K5)/5*AI5),0),IF(AND(AC5="５年均等償却",AG5&gt;=82),ROUNDUP(U5+Q5*X5+Z5+((L5-K5)/5*AH5),0),I5*0.95+ROUNDUP((L5-K5)/5,0)*4+AJ5)))))))</f>
        <v>0</v>
      </c>
      <c r="AO5" s="610">
        <f>IF(OR(AC5="初年",AD5="初年"),V5,IF(OR(AC5=E5-F5+1,AD5=E5-F5+1),V5+AL5+AM5,IF(OR(AC5="最終年",AD5="最終年"),V5+R5*X5+BC5,IF(AND(F5&gt;=82,G5&gt;3),IF(OR(AC5="償却終了",AD5="償却終了"),V5+R5*X5+Z5),IF(AC5="９５％償却済み",V5+R5*X5+Z5,IF(AND(AC5="５年均等償却",AG5&lt;82),ROUNDUP(V5+R5*X5+Z5+((L5-K5)/5*AI5),0),IF(AND(AC5="５年均等償却",AG5&gt;=82),ROUNDUP(V5+R5*X5+Z5+((L5-K5)/5*AH5),0),I5*0.95+ROUNDUP((L5-K5)/5,0)*4+AJ5)))))))</f>
        <v>0</v>
      </c>
      <c r="AP5" s="16">
        <f>IF(OR('償却資産明細書(入力)'!D6="",'償却資産明細書(入力)'!E6="",'償却資産明細書(入力)'!F6="",'償却資産明細書(入力)'!G6=""),0,IF(ISTEXT(AB5),AB5,I5-AN5))</f>
        <v>0</v>
      </c>
      <c r="AQ5" s="607">
        <f>AP5-AL5</f>
        <v>0</v>
      </c>
      <c r="AS5" s="16" t="b">
        <f>IF(AND('償却資産明細書(入力)'!AA6="一括償却資産",E5&gt;F5+X5+1),"償却済、記載不要")</f>
        <v>0</v>
      </c>
      <c r="AT5" s="16" t="b">
        <f>IF(AND('償却資産明細書(入力)'!E6&gt;0,'償却資産明細書(入力)'!F6&lt;1),"取得月を入力！")</f>
        <v>0</v>
      </c>
      <c r="AU5" s="16" t="b">
        <f>IF(AND('償却資産明細書(入力)'!E6&gt;0,'償却資産明細書(入力)'!D6=""),"元号を入力")</f>
        <v>0</v>
      </c>
      <c r="AV5" s="16" t="b">
        <f>IF(AND('償却資産明細書(入力)'!G6&gt;0,OR('償却資産明細書(入力)'!E6&lt;1,'償却資産明細書(入力)'!F6&lt;1)),"取得年を入力！")</f>
        <v>0</v>
      </c>
      <c r="AW5" s="16">
        <f>IF(AS5="償却済、記載不要",AS5,IF(AT5="取得月を入力！",AT5,IF(AU5="元号を入力",AU5,IF(AV5="取得年を入力！",AV5,J5))))</f>
        <v>0</v>
      </c>
      <c r="AZ5" s="51" t="b">
        <f>IF(OR(AC5="償却除外",AD5="償却除外"),"年分を確認！！")</f>
        <v>0</v>
      </c>
      <c r="BA5" s="16" t="b">
        <f>IF('償却資産明細書(入力)'!AA6="",IF(AND('償却資産明細書(入力)'!G6&gt;1,'償却資産明細書(入力)'!K6=0),"耐用年数を入力！"))</f>
        <v>0</v>
      </c>
      <c r="BB5" s="342">
        <f>IF(AZ5="年分を確認！！",AZ5,IF(BA5="耐用年数を入力！",BA5,IF(ISERROR(AK5),0,ROUNDUP(AK5,0))))</f>
        <v>0</v>
      </c>
      <c r="BC5" s="611">
        <f>IF(AZ5="年分を確認！！",AZ5,IF(BA5="耐用年数を入力！",BA5,IF(ISERROR(AL5),0,ROUNDUP(AL5,0))))</f>
        <v>0</v>
      </c>
      <c r="BE5" s="16" t="b">
        <f>IF(OR(AND('償却資産明細書(入力)'!U6="",'償却資産明細書(入力)'!G6&gt;1,'償却資産明細書(入力)'!Y6&gt;0),AND('償却資産明細書(入力)'!U6="",'償却資産明細書(入力)'!S6&gt;1)),"事業割合入力")</f>
        <v>0</v>
      </c>
      <c r="BF5" s="16" t="b">
        <f>IF('償却資産明細書(入力)'!U6&gt;1,"事業割合エラー")</f>
        <v>0</v>
      </c>
      <c r="BG5" s="342">
        <f>IF(BE5="事業割合入力",BE5,IF(BF5="事業割合エラー",BF5,ROUNDDOWN('償却資産明細書(入力)'!U6*BB5,0)))</f>
        <v>0</v>
      </c>
      <c r="BH5" s="611">
        <f>IF(BE5="事業割合入力",BE5,IF(BF5="事業割合エラー",BF5,ROUNDDOWN('償却資産明細書(入力)'!U6*BC5,0)))</f>
        <v>0</v>
      </c>
      <c r="BI5" s="342">
        <f>IF('償却資産明細書(入力)'!Y6&gt;0,ROUNDDOWN(AP4*'償却資産明細書(入力)'!U6,0),0)</f>
        <v>0</v>
      </c>
      <c r="BJ5" s="342">
        <f>IF(ISTEXT(BG5),BG5,IF(BI5&lt;=0,BG5,0))</f>
        <v>0</v>
      </c>
      <c r="BK5" s="342">
        <f>IF(H5&gt;0,'償却資産明細書(入力)'!Z6*'償却資産明細書(入力)'!U6,0)</f>
        <v>0</v>
      </c>
      <c r="BL5" s="342">
        <f>IF(BI5&gt;0,0,AP5)</f>
        <v>0</v>
      </c>
    </row>
    <row r="6" spans="1:64" x14ac:dyDescent="0.15">
      <c r="A6">
        <v>5</v>
      </c>
      <c r="B6" s="306">
        <f t="shared" si="0"/>
        <v>0.2</v>
      </c>
      <c r="C6" s="304">
        <f t="shared" si="1"/>
        <v>0.2</v>
      </c>
      <c r="E6" s="51">
        <f>計算シート!$C$2+63</f>
        <v>68</v>
      </c>
      <c r="F6" s="51">
        <f>IF('償却資産明細書(入力)'!D7="平成",'償却資産明細書(入力)'!E7+63,'償却資産明細書(入力)'!E7)</f>
        <v>0</v>
      </c>
      <c r="G6" s="51">
        <f>'償却資産明細書(入力)'!F7</f>
        <v>0</v>
      </c>
      <c r="H6" s="51">
        <f>'償却資産明細書(入力)'!Y7</f>
        <v>0</v>
      </c>
      <c r="I6" s="51">
        <f>'償却資産明細書(入力)'!G7</f>
        <v>0</v>
      </c>
      <c r="J6" s="51">
        <f>IF(OR(AND('償却資産明細書(入力)'!D7="平成",'償却資産明細書(入力)'!E7&gt;=19,'償却資産明細書(入力)'!F7&gt;=4),AND('償却資産明細書(入力)'!D7="平成",'償却資産明細書(入力)'!E7&gt;=20)),I6,IF('償却資産明細書(入力)'!AA7="一括償却資産",I6,ROUNDDOWN(I6*0.9,0)))</f>
        <v>0</v>
      </c>
      <c r="K6" s="51">
        <f>IF('償却資産明細書(入力)'!AA7="一括償却資産",0,IF(I6&gt;0,1,0))</f>
        <v>0</v>
      </c>
      <c r="L6" s="342">
        <f>IF(OR(AND(F6=82,G6&gt;3),F6&gt;82),0,IF('償却資産明細書(入力)'!AA7="一括償却資産",0,ROUNDDOWN(I6*0.05,0)))</f>
        <v>0</v>
      </c>
      <c r="M6" s="51">
        <f>'償却資産明細書(入力)'!J7</f>
        <v>0</v>
      </c>
      <c r="N6" s="607">
        <f>'償却資産明細書(入力)'!K7</f>
        <v>0</v>
      </c>
      <c r="O6" s="356">
        <f t="shared" ref="O6:O27" si="2">IF(OR(AND(M6&gt;0,F6&gt;=82,G6&gt;=4),AND(M6&gt;0,F6&gt;=83)),VLOOKUP(M6,$A$2:$C$101,3,1),IF(M6&gt;0,VLOOKUP(M6,$A$2:$C$101,2,1),0))</f>
        <v>0</v>
      </c>
      <c r="P6" s="609">
        <f t="shared" ref="P6:P27" si="3">IF(OR(AND(M6&gt;0,F6&gt;=82,G6&gt;=4),AND(N6&gt;0,F6&gt;=83)),VLOOKUP(N6,$A$2:$C$101,3,1),IF(N6&gt;0,VLOOKUP(N6,$A$2:$C$101,2,1),0))</f>
        <v>0</v>
      </c>
      <c r="Q6" s="615">
        <f>IF(AND(F6&gt;=82,G6&gt;3),IF('償却資産明細書(入力)'!AA7="一括償却資産",ROUNDDOWN(I6/3,0),ROUNDDOWN(I6*O6,0)),IF('償却資産明細書(入力)'!AA7="一括償却資産",ROUNDDOWN(J6/3,0),ROUNDDOWN(J6*O6,0)))</f>
        <v>0</v>
      </c>
      <c r="R6" s="607">
        <f>IF(AND(F6&gt;=82,G6&gt;3),IF('償却資産明細書(入力)'!AA7="一括償却資産",ROUNDDOWN(I6/3,0),ROUNDDOWN(I6*P6,0)),IF('償却資産明細書(入力)'!AA7="一括償却資産",ROUNDDOWN(J6/3,0),ROUNDDOWN(J6*P6,0)))</f>
        <v>0</v>
      </c>
      <c r="T6" s="51">
        <f t="shared" ref="T6:T27" si="4">13-G6</f>
        <v>13</v>
      </c>
      <c r="U6" s="51">
        <f>IF(AND(F6&gt;=82,G6&gt;3),IF('償却資産明細書(入力)'!AA7="一括償却資産",ROUNDUP(I6/3,0),IF(AND(E6=F6,H6&gt;0),ROUNDDOWN(Q6*AF6/12,0),ROUNDDOWN(Q6*T6/12,0))),IF('償却資産明細書(入力)'!AA7="一括償却資産",ROUNDDOWN(J6/3,0),IF(AND(E6=F6,H6&gt;0),ROUNDDOWN(Q6*AF6/12,0),ROUNDDOWN(Q6*T6/12,0))))</f>
        <v>0</v>
      </c>
      <c r="V6" s="607">
        <f>IF(AND(F6&gt;=82,G6&gt;3),IF('償却資産明細書(入力)'!AA7="一括償却資産",ROUNDUP(I6/3,0),IF(AND(E6=F6,H6&gt;0),ROUNDDOWN(R6*AF6/12,0),ROUNDDOWN(R6*T6/12,0))),IF('償却資産明細書(入力)'!AA7="一括償却資産",ROUNDDOWN(J6/3,0),IF(AND(E6=F6,H6&gt;0),ROUNDDOWN(R6*AF6/12,0),ROUNDDOWN(R6*T6/12,0))))</f>
        <v>0</v>
      </c>
      <c r="W6" s="51">
        <f>IF('償却資産明細書(入力)'!D7="",0,IF(OR(AC6="最終年",AD6="最終年"),Q6*Y6/12,Z6))</f>
        <v>0</v>
      </c>
      <c r="X6" s="51">
        <f t="shared" ref="X6:X27" si="5">IF(Q6=0,0,IF(K6=0,ROUNDDOWN((I6-U6)/Q6,0)-1,IF(AND(F6&gt;=82,G6&gt;3),ROUNDDOWN((I6-K6-U6)/Q6,0),ROUNDDOWN((I6-L6-U6)/Q6,0))))</f>
        <v>0</v>
      </c>
      <c r="Y6" s="51">
        <f t="shared" ref="Y6:Y27" si="6">IF(Q6=0,0,IF(L6=0,0,IF(AND(E6=F6,H6&gt;0),H6-G6+1,IF(H6&gt;0,H6,12))))</f>
        <v>0</v>
      </c>
      <c r="Z6" s="51">
        <f t="shared" ref="Z6:Z27" si="7">IF(AND(F6&gt;=82,G6&gt;3),I6-U6-X6*Q6-K6,I6-U6-X6*Q6-L6)</f>
        <v>0</v>
      </c>
      <c r="AA6" s="51">
        <f>IF('償却資産明細書(入力)'!AA7="一括償却資産",Z6,IF(Z6&lt;W6,Z6,W6))</f>
        <v>0</v>
      </c>
      <c r="AB6" s="51" t="b">
        <f t="shared" ref="AB6:AB27" si="8">IF(H6&gt;0,IF(AND(E6=F6,G6&gt;H6),"取得前に廃棄？"))</f>
        <v>0</v>
      </c>
      <c r="AC6" s="51" t="str">
        <f t="shared" ref="AC6:AC27" si="9">IF(OR(AND(F6&gt;=82,G6&gt;3),F6&lt;=0),"",IF(E6=F6,"初年",IF(AND(E6&gt;F6,E6&lt;=F6+X6),E6-F6+1,IF(E6=F6+X6+1,"最終年",IF(AG6&gt;82,IF(AND(AG6&lt;E6,AG6+5&gt;E6),IF(E6&gt;82,"５年均等償却","９５％償却済み"),IF(E6=F6+X6+1+5,"均等償却最終年",IF(E6&gt;F6+X6+1+5,"償却終了","償却除外"))),IF(AND(82&lt;E6,87&gt;E6),IF(E6&gt;82,"５年均等償却",IF(AG6&lt;E6&lt;=82,"９５％償却済み")),IF(E6=87,"均等償却最終年",IF(E6&gt;87,"償却終了","９５％償却済み"))))))))</f>
        <v/>
      </c>
      <c r="AD6" s="51" t="str">
        <f t="shared" ref="AD6:AD27" si="10">IF(AND(F6&gt;=82,G6&gt;3),IF(E6=F6,"初年",IF(AND(E6&gt;F6,E6&lt;=F6+X6),E6-F6+1,IF(E6=F6+X6+1,"最終年",IF(E6&gt;F6+X6+1,"償却終了","償却除外")))),"")</f>
        <v/>
      </c>
      <c r="AE6" s="51" t="str">
        <f t="shared" ref="AE6:AE27" si="11">IF(OR(AC6="初年",AD6="初年"),T6,IF(OR(AC6=E6-F6+1,AD6=E6-F6+1),IF(H6&gt;0,H6,12),IF(OR(AC6="最終年",AD6="最終年"),Y6,IF(AND(F6&gt;=82,G6&gt;3),IF(OR(AC6="償却終了",AD6="償却終了"),0),IF(AC6="５年均等償却",12,IF(AC6="均等償却最終年",12,IF(OR(AC6="償却終了",AD6="償却終了"),0,"－")))))))</f>
        <v>－</v>
      </c>
      <c r="AF6" s="16" t="str">
        <f>IF(OR(F6=0,G6=0),"",IF(OR('償却資産明細書(入力)'!AA7="一括償却資産",AC6="償却終了",AD6="償却終了"),"－",AE6))</f>
        <v/>
      </c>
      <c r="AG6" s="16">
        <f>IF(OR('収支内訳書（裏）１'!I27="",'収支内訳書（裏）１'!K27="",'収支内訳書（裏）１'!M27="",'収支内訳書（裏）１'!O27=""),0,IF(F6&gt;0,ROUNDDOWN((I6-L6-U6)/Q6,0)+1+F6,0))</f>
        <v>0</v>
      </c>
      <c r="AH6" s="16" t="str">
        <f t="shared" ref="AH6:AH27" si="12">IF(AC6="償却終了","－",IF(OR(AC6="５年均等償却",AC6="均等償却最終年"),IF(F6&gt;0,E6-AG6,"－"),"－"))</f>
        <v>－</v>
      </c>
      <c r="AI6" s="16" t="str">
        <f t="shared" ref="AI6:AI27" si="13">IF(F6=0,"－",IF(F6+X6+1&lt;83,IF(E6&gt;=83,IF(E6-82&lt;6,E6-82,"－"),"－"),"－"))</f>
        <v>－</v>
      </c>
      <c r="AJ6" s="16">
        <f t="shared" ref="AJ6:AJ27" si="14">IF(AND(F6&gt;=82,G6&gt;3),"－",L6-ROUNDUP((L6-K6)/5,0)*4-K6)</f>
        <v>0</v>
      </c>
      <c r="AK6" s="51">
        <f t="shared" ref="AK6:AK27" si="15">IF(OR(AC6="初年",AD6="初年"),U6,IF(OR(AC6=E6-F6+1,AD6=E6-F6+1),ROUNDDOWN(Q6*AE6/12,0),IF(OR(AC6="最終年",AD6="最終年"),AA6,IF(AND(F6&gt;=82,G6&gt;3),IF(OR(AC6="償却終了",AD6="償却終了"),0),IF(AC6="５年均等償却",ROUNDUP((L6-K6)/5,0),IF(AC6="均等償却最終年",L6-ROUNDUP((L6-K6)/5,0)*4-K6,IF(OR(AC6="９５％償却済み",AC6="償却終了",AD6="償却終了"),0,0)))))))</f>
        <v>0</v>
      </c>
      <c r="AL6" s="607">
        <f t="shared" ref="AL6:AL27" si="16">IF(OR(AC6="初年",AD6="初年"),V6,IF(OR(AC6=E6-F6+1,AD6=E6-F6+1),ROUNDDOWN(R6*AE6/12,0),IF(OR(AC6="最終年",AD6="最終年"),AA6,IF(AND(F6&gt;=82,G6&gt;3),IF(OR(AC6="償却終了",AD6="償却終了"),0),IF(AC6="５年均等償却",ROUNDUP((L6-K6)/5,0),IF(AC6="均等償却最終年",L6-ROUNDUP((L6-K6)/5,0)*4-K6,IF(OR(AC6="９５％償却済み",AC6="償却終了",AD6="償却終了"),0,0)))))))</f>
        <v>0</v>
      </c>
      <c r="AM6" s="60">
        <f t="shared" ref="AM6:AM27" si="17">IF(OR(AC6="初年",AD6="初年"),0,IF(AND(F6&gt;=82,G6&gt;3),IF(AD6="償却終了","－",Q6*((E6-F6+1)-2)),IF(AC6="９５％償却済み",I6*0.95-U6,IF(AND(AC6="５年均等償却",AG6&lt;82),I6*0.95+(AK6*AI6)-U6,IF(AND(AC6="５年均等償却",AG6&gt;=82),I6*0.95+(AK6*AH6)-U6,IF(AC6="均等償却最終年",I6*0.95+(ROUNDUP((I6*0.05-K6)/5,0)*4-U6),IF(AC6="償却終了","－",Q6*((E6-F6+1)-2))))))))</f>
        <v>0</v>
      </c>
      <c r="AN6" s="614">
        <f t="shared" ref="AN6:AN27" si="18">IF(OR(AC6="初年",AD6="初年"),U6,IF(OR(AC6=E6-F6+1,AD6=E6-F6+1),U6+AK6+AM6,IF(OR(AC6="最終年",AD6="最終年"),U6+Q6*X6+BB6,IF(AND(F6&gt;=82,G6&gt;3),IF(OR(AC6="償却終了",AD6="償却終了"),U6+Q6*X6+Z6),IF(AC6="９５％償却済み",U6+Q6*X6+Z6,IF(AND(AC6="５年均等償却",AG6&lt;82),ROUNDUP(U6+Q6*X6+Z6+((L6-K6)/5*AI6),0),IF(AND(AC6="５年均等償却",AG6&gt;=82),ROUNDUP(U6+Q6*X6+Z6+((L6-K6)/5*AH6),0),I6*0.95+ROUNDUP((L6-K6)/5,0)*4+AJ6)))))))</f>
        <v>0</v>
      </c>
      <c r="AO6" s="610"/>
      <c r="AP6" s="16">
        <f>IF(OR('償却資産明細書(入力)'!D7="",'償却資産明細書(入力)'!E7="",'償却資産明細書(入力)'!F7="",'償却資産明細書(入力)'!G7=""),0,IF(ISTEXT(AB6),AB6,I6-AN6))</f>
        <v>0</v>
      </c>
      <c r="AQ6" s="610"/>
      <c r="AS6" s="16" t="b">
        <f>IF(AND('償却資産明細書(入力)'!AA7="一括償却資産",E6&gt;F6+X6+1),"償却済、記載不要")</f>
        <v>0</v>
      </c>
      <c r="AT6" s="16" t="b">
        <f>IF(AND('償却資産明細書(入力)'!E7&gt;0,'償却資産明細書(入力)'!F7&lt;1),"取得月を入力！")</f>
        <v>0</v>
      </c>
      <c r="AU6" s="16" t="b">
        <f>IF(AND('償却資産明細書(入力)'!E7&gt;0,'償却資産明細書(入力)'!D7=""),"元号を入力")</f>
        <v>0</v>
      </c>
      <c r="AV6" s="16" t="b">
        <f>IF(AND('償却資産明細書(入力)'!G7&gt;0,OR('償却資産明細書(入力)'!E7&lt;1,'償却資産明細書(入力)'!F7&lt;1)),"取得年を入力！")</f>
        <v>0</v>
      </c>
      <c r="AW6" s="16">
        <f t="shared" ref="AW6:AW27" si="19">IF(AS6="償却済、記載不要",AS6,IF(AT6="取得月を入力！",AT6,IF(AU6="元号を入力",AU6,IF(AV6="取得年を入力！",AV6,J6))))</f>
        <v>0</v>
      </c>
      <c r="AZ6" s="51" t="b">
        <f t="shared" ref="AZ6:AZ27" si="20">IF(OR(AC6="償却除外",AD6="償却除外"),"年分を確認！！")</f>
        <v>0</v>
      </c>
      <c r="BA6" s="16" t="b">
        <f>IF('償却資産明細書(入力)'!AA7="",IF(AND('償却資産明細書(入力)'!G7&gt;1,'償却資産明細書(入力)'!K7=0),"耐用年数を入力！"))</f>
        <v>0</v>
      </c>
      <c r="BB6" s="342">
        <f t="shared" ref="BB6:BB27" si="21">IF(AZ6="年分を確認！！",AZ6,IF(BA6="耐用年数を入力！",BA6,IF(ISERROR(AK6),0,ROUNDUP(AK6,0))))</f>
        <v>0</v>
      </c>
      <c r="BC6" s="611">
        <f t="shared" ref="BC6:BC27" si="22">IF(AZ6="年分を確認！！",AZ6,IF(BA6="耐用年数を入力！",BA6,IF(ISERROR(AL6),0,ROUNDUP(AL6,0))))</f>
        <v>0</v>
      </c>
      <c r="BE6" s="16" t="b">
        <f>IF(OR(AND('償却資産明細書(入力)'!U7="",'償却資産明細書(入力)'!G7&gt;1,'償却資産明細書(入力)'!Y7&gt;0),AND('償却資産明細書(入力)'!U7="",'償却資産明細書(入力)'!S7&gt;1)),"事業割合入力")</f>
        <v>0</v>
      </c>
      <c r="BF6" s="16" t="b">
        <f>IF('償却資産明細書(入力)'!U7&gt;1,"事業割合エラー")</f>
        <v>0</v>
      </c>
      <c r="BG6" s="342">
        <f>IF(BE6="事業割合入力",BE6,IF(BF6="事業割合エラー",BF6,ROUNDDOWN('償却資産明細書(入力)'!U7*BB6,0)))</f>
        <v>0</v>
      </c>
      <c r="BH6" s="611">
        <f>IF(BE6="事業割合入力",BE6,IF(BF6="事業割合エラー",BF6,ROUNDDOWN('償却資産明細書(入力)'!U7*BC6,0)))</f>
        <v>0</v>
      </c>
      <c r="BI6" s="342">
        <f>IF('償却資産明細書(入力)'!Y7&gt;0,ROUNDDOWN(AP5*'償却資産明細書(入力)'!U7,0),0)</f>
        <v>0</v>
      </c>
      <c r="BJ6" s="342">
        <f t="shared" ref="BJ6:BJ27" si="23">IF(ISTEXT(BG6),BG6,IF(BI6&lt;=0,BG6,0))</f>
        <v>0</v>
      </c>
      <c r="BK6" s="342">
        <f>IF(H6&gt;0,'償却資産明細書(入力)'!Z7*'償却資産明細書(入力)'!U7,0)</f>
        <v>0</v>
      </c>
      <c r="BL6" s="342">
        <f t="shared" ref="BL6:BL27" si="24">IF(BI6&gt;0,0,AP6)</f>
        <v>0</v>
      </c>
    </row>
    <row r="7" spans="1:64" x14ac:dyDescent="0.15">
      <c r="A7">
        <v>6</v>
      </c>
      <c r="B7" s="306">
        <f t="shared" si="0"/>
        <v>0.16600000000000001</v>
      </c>
      <c r="C7" s="304">
        <f t="shared" si="1"/>
        <v>0.16700000000000001</v>
      </c>
      <c r="E7" s="51">
        <f>計算シート!$C$2+63</f>
        <v>68</v>
      </c>
      <c r="F7" s="51">
        <f>IF('償却資産明細書(入力)'!D8="平成",'償却資産明細書(入力)'!E8+63,'償却資産明細書(入力)'!E8)</f>
        <v>0</v>
      </c>
      <c r="G7" s="51">
        <f>'償却資産明細書(入力)'!F8</f>
        <v>0</v>
      </c>
      <c r="H7" s="51">
        <f>'償却資産明細書(入力)'!Y8</f>
        <v>0</v>
      </c>
      <c r="I7" s="51">
        <f>'償却資産明細書(入力)'!G8</f>
        <v>0</v>
      </c>
      <c r="J7" s="51">
        <f>IF(OR(AND('償却資産明細書(入力)'!D8="平成",'償却資産明細書(入力)'!E8&gt;=19,'償却資産明細書(入力)'!F8&gt;=4),AND('償却資産明細書(入力)'!D8="平成",'償却資産明細書(入力)'!E8&gt;=20)),I7,IF('償却資産明細書(入力)'!AA8="一括償却資産",I7,ROUNDDOWN(I7*0.9,0)))</f>
        <v>0</v>
      </c>
      <c r="K7" s="51">
        <f>IF('償却資産明細書(入力)'!AA8="一括償却資産",0,IF(I7&gt;0,1,0))</f>
        <v>0</v>
      </c>
      <c r="L7" s="342">
        <f>IF(OR(AND(F7=82,G7&gt;3),F7&gt;82),0,IF('償却資産明細書(入力)'!AA8="一括償却資産",0,ROUNDDOWN(I7*0.05,0)))</f>
        <v>0</v>
      </c>
      <c r="M7" s="51">
        <f>'償却資産明細書(入力)'!J8</f>
        <v>0</v>
      </c>
      <c r="N7" s="607">
        <f>'償却資産明細書(入力)'!K8</f>
        <v>0</v>
      </c>
      <c r="O7" s="356">
        <f t="shared" si="2"/>
        <v>0</v>
      </c>
      <c r="P7" s="609">
        <f t="shared" si="3"/>
        <v>0</v>
      </c>
      <c r="Q7" s="615">
        <f>IF(AND(F7&gt;=82,G7&gt;3),IF('償却資産明細書(入力)'!AA8="一括償却資産",ROUNDDOWN(I7/3,0),ROUNDDOWN(I7*O7,0)),IF('償却資産明細書(入力)'!AA8="一括償却資産",ROUNDDOWN(J7/3,0),ROUNDDOWN(J7*O7,0)))</f>
        <v>0</v>
      </c>
      <c r="R7" s="607">
        <f>IF(AND(F7&gt;=82,G7&gt;3),IF('償却資産明細書(入力)'!AA8="一括償却資産",ROUNDDOWN(I7/3,0),ROUNDDOWN(I7*P7,0)),IF('償却資産明細書(入力)'!AA8="一括償却資産",ROUNDDOWN(J7/3,0),ROUNDDOWN(J7*P7,0)))</f>
        <v>0</v>
      </c>
      <c r="T7" s="51">
        <f t="shared" si="4"/>
        <v>13</v>
      </c>
      <c r="U7" s="51">
        <f>IF(AND(F7&gt;=82,G7&gt;3),IF('償却資産明細書(入力)'!AA8="一括償却資産",ROUNDUP(I7/3,0),IF(AND(E7=F7,H7&gt;0),ROUNDDOWN(Q7*AF7/12,0),ROUNDDOWN(Q7*T7/12,0))),IF('償却資産明細書(入力)'!AA8="一括償却資産",ROUNDDOWN(J7/3,0),IF(AND(E7=F7,H7&gt;0),ROUNDDOWN(Q7*AF7/12,0),ROUNDDOWN(Q7*T7/12,0))))</f>
        <v>0</v>
      </c>
      <c r="V7" s="607">
        <f>IF(AND(F7&gt;=82,G7&gt;3),IF('償却資産明細書(入力)'!AA8="一括償却資産",ROUNDUP(I7/3,0),IF(AND(E7=F7,H7&gt;0),ROUNDDOWN(R7*AF7/12,0),ROUNDDOWN(R7*T7/12,0))),IF('償却資産明細書(入力)'!AA8="一括償却資産",ROUNDDOWN(J7/3,0),IF(AND(E7=F7,H7&gt;0),ROUNDDOWN(R7*AF7/12,0),ROUNDDOWN(R7*T7/12,0))))</f>
        <v>0</v>
      </c>
      <c r="W7" s="51">
        <f>IF('償却資産明細書(入力)'!D8="",0,IF(OR(AC7="最終年",AD7="最終年"),Q7*Y7/12,Z7))</f>
        <v>0</v>
      </c>
      <c r="X7" s="51">
        <f t="shared" si="5"/>
        <v>0</v>
      </c>
      <c r="Y7" s="51">
        <f t="shared" si="6"/>
        <v>0</v>
      </c>
      <c r="Z7" s="51">
        <f t="shared" si="7"/>
        <v>0</v>
      </c>
      <c r="AA7" s="51">
        <f>IF('償却資産明細書(入力)'!AA8="一括償却資産",Z7,IF(Z7&lt;W7,Z7,W7))</f>
        <v>0</v>
      </c>
      <c r="AB7" s="51" t="b">
        <f t="shared" si="8"/>
        <v>0</v>
      </c>
      <c r="AC7" s="370" t="str">
        <f>IF(OR(AND(F7&gt;=82,G7&gt;3),F7&lt;=0),"",IF(E7=F7,"初年",IF(AND(E7&gt;F7,E7&lt;=F7+X7),E7-F7+1,IF(E7=F7+X7+1,"最終年",IF(AG7&gt;82,IF(AND(AG7&lt;E7,AG7+5&gt;E7),IF(E7&gt;82,"５年均等償却","９５％償却済み"),IF(E7=F7+X7+1+5,"均等償却最終年",IF(E7&gt;F7+X7+1+5,"償却終了","償却除外"))),IF(AND(82&lt;E7,87&gt;E7),IF(E7&gt;82,"５年均等償却",IF(AG7&lt;E7&lt;=82,"９５％償却済み")),IF(E7=87,"均等償却最終年",IF(E7&gt;87,"償却終了","９５％償却済み"))))))))</f>
        <v/>
      </c>
      <c r="AD7" s="51" t="str">
        <f t="shared" si="10"/>
        <v/>
      </c>
      <c r="AE7" s="51" t="str">
        <f t="shared" si="11"/>
        <v>－</v>
      </c>
      <c r="AF7" s="16" t="str">
        <f>IF(OR(F7=0,G7=0),"",IF(OR('償却資産明細書(入力)'!AA8="一括償却資産",AC7="償却終了",AD7="償却終了"),"－",AE7))</f>
        <v/>
      </c>
      <c r="AG7" s="16">
        <f>IF(OR('収支内訳書（裏）１'!I28="",'収支内訳書（裏）１'!K28="",'収支内訳書（裏）１'!M28="",'収支内訳書（裏）１'!O28=""),0,IF(F7&gt;0,ROUNDDOWN((I7-L7-U7)/Q7,0)+1+F7,0))</f>
        <v>0</v>
      </c>
      <c r="AH7" s="16" t="str">
        <f t="shared" si="12"/>
        <v>－</v>
      </c>
      <c r="AI7" s="16" t="str">
        <f t="shared" si="13"/>
        <v>－</v>
      </c>
      <c r="AJ7" s="16">
        <f t="shared" si="14"/>
        <v>0</v>
      </c>
      <c r="AK7" s="51">
        <f t="shared" si="15"/>
        <v>0</v>
      </c>
      <c r="AL7" s="607">
        <f t="shared" si="16"/>
        <v>0</v>
      </c>
      <c r="AM7" s="60">
        <f t="shared" si="17"/>
        <v>0</v>
      </c>
      <c r="AN7" s="614">
        <f t="shared" si="18"/>
        <v>0</v>
      </c>
      <c r="AO7" s="610"/>
      <c r="AP7" s="16">
        <f>IF(OR('償却資産明細書(入力)'!D8="",'償却資産明細書(入力)'!E8="",'償却資産明細書(入力)'!F8="",'償却資産明細書(入力)'!G8=""),0,IF(ISTEXT(AB7),AB7,I7-AN7))</f>
        <v>0</v>
      </c>
      <c r="AQ7" s="610"/>
      <c r="AS7" s="16" t="b">
        <f>IF(AND('償却資産明細書(入力)'!AA8="一括償却資産",E7&gt;F7+X7+1),"償却済、記載不要")</f>
        <v>0</v>
      </c>
      <c r="AT7" s="16" t="b">
        <f>IF(AND('償却資産明細書(入力)'!E8&gt;0,'償却資産明細書(入力)'!F8&lt;1),"取得月を入力！")</f>
        <v>0</v>
      </c>
      <c r="AU7" s="16" t="b">
        <f>IF(AND('償却資産明細書(入力)'!E8&gt;0,'償却資産明細書(入力)'!D8=""),"元号を入力")</f>
        <v>0</v>
      </c>
      <c r="AV7" s="16" t="b">
        <f>IF(AND('償却資産明細書(入力)'!G8&gt;0,OR('償却資産明細書(入力)'!E8&lt;1,'償却資産明細書(入力)'!F8&lt;1)),"取得年を入力！")</f>
        <v>0</v>
      </c>
      <c r="AW7" s="16">
        <f t="shared" si="19"/>
        <v>0</v>
      </c>
      <c r="AZ7" s="51" t="b">
        <f t="shared" si="20"/>
        <v>0</v>
      </c>
      <c r="BA7" s="16" t="b">
        <f>IF('償却資産明細書(入力)'!AA8="",IF(AND('償却資産明細書(入力)'!G8&gt;1,'償却資産明細書(入力)'!K8=0),"耐用年数を入力！"))</f>
        <v>0</v>
      </c>
      <c r="BB7" s="342">
        <f t="shared" si="21"/>
        <v>0</v>
      </c>
      <c r="BC7" s="611">
        <f t="shared" si="22"/>
        <v>0</v>
      </c>
      <c r="BE7" s="16" t="b">
        <f>IF(OR(AND('償却資産明細書(入力)'!U8="",'償却資産明細書(入力)'!G8&gt;1,'償却資産明細書(入力)'!Y8&gt;0),AND('償却資産明細書(入力)'!U8="",'償却資産明細書(入力)'!S8&gt;1)),"事業割合入力")</f>
        <v>0</v>
      </c>
      <c r="BF7" s="16" t="b">
        <f>IF('償却資産明細書(入力)'!U8&gt;1,"事業割合エラー")</f>
        <v>0</v>
      </c>
      <c r="BG7" s="342">
        <f>IF(BE7="事業割合入力",BE7,IF(BF7="事業割合エラー",BF7,ROUNDDOWN('償却資産明細書(入力)'!U8*BB7,0)))</f>
        <v>0</v>
      </c>
      <c r="BH7" s="611">
        <f>IF(BE7="事業割合入力",BE7,IF(BF7="事業割合エラー",BF7,ROUNDDOWN('償却資産明細書(入力)'!U8*BC7,0)))</f>
        <v>0</v>
      </c>
      <c r="BI7" s="342">
        <f>IF('償却資産明細書(入力)'!Y8&gt;0,ROUNDDOWN(AP6*'償却資産明細書(入力)'!U8,0),0)</f>
        <v>0</v>
      </c>
      <c r="BJ7" s="342">
        <f t="shared" si="23"/>
        <v>0</v>
      </c>
      <c r="BK7" s="342">
        <f>IF(H7&gt;0,'償却資産明細書(入力)'!Z8*'償却資産明細書(入力)'!U8,0)</f>
        <v>0</v>
      </c>
      <c r="BL7" s="342">
        <f t="shared" si="24"/>
        <v>0</v>
      </c>
    </row>
    <row r="8" spans="1:64" x14ac:dyDescent="0.15">
      <c r="A8">
        <v>7</v>
      </c>
      <c r="B8" s="306">
        <f t="shared" si="0"/>
        <v>0.14199999999999999</v>
      </c>
      <c r="C8" s="304">
        <f t="shared" si="1"/>
        <v>0.14299999999999999</v>
      </c>
      <c r="E8" s="51">
        <f>計算シート!$C$2+63</f>
        <v>68</v>
      </c>
      <c r="F8" s="51">
        <f>IF('償却資産明細書(入力)'!D9="平成",'償却資産明細書(入力)'!E9+63,'償却資産明細書(入力)'!E9)</f>
        <v>0</v>
      </c>
      <c r="G8" s="51">
        <f>'償却資産明細書(入力)'!F9</f>
        <v>0</v>
      </c>
      <c r="H8" s="51">
        <f>'償却資産明細書(入力)'!Y9</f>
        <v>0</v>
      </c>
      <c r="I8" s="51">
        <f>'償却資産明細書(入力)'!G9</f>
        <v>0</v>
      </c>
      <c r="J8" s="51">
        <f>IF(OR(AND('償却資産明細書(入力)'!D9="平成",'償却資産明細書(入力)'!E9&gt;=19,'償却資産明細書(入力)'!F9&gt;=4),AND('償却資産明細書(入力)'!D9="平成",'償却資産明細書(入力)'!E9&gt;=20)),I8,IF('償却資産明細書(入力)'!AA9="一括償却資産",I8,ROUNDDOWN(I8*0.9,0)))</f>
        <v>0</v>
      </c>
      <c r="K8" s="51">
        <f>IF('償却資産明細書(入力)'!AA9="一括償却資産",0,IF(I8&gt;0,1,0))</f>
        <v>0</v>
      </c>
      <c r="L8" s="342">
        <f>IF(OR(AND(F8=82,G8&gt;3),F8&gt;82),0,IF('償却資産明細書(入力)'!AA9="一括償却資産",0,ROUNDDOWN(I8*0.05,0)))</f>
        <v>0</v>
      </c>
      <c r="M8" s="51">
        <f>'償却資産明細書(入力)'!J9</f>
        <v>0</v>
      </c>
      <c r="N8" s="607">
        <f>'償却資産明細書(入力)'!K9</f>
        <v>0</v>
      </c>
      <c r="O8" s="356">
        <f t="shared" si="2"/>
        <v>0</v>
      </c>
      <c r="P8" s="609">
        <f t="shared" si="3"/>
        <v>0</v>
      </c>
      <c r="Q8" s="615">
        <f>IF(AND(F8&gt;=82,G8&gt;3),IF('償却資産明細書(入力)'!AA9="一括償却資産",ROUNDDOWN(I8/3,0),ROUNDDOWN(I8*O8,0)),IF('償却資産明細書(入力)'!AA9="一括償却資産",ROUNDDOWN(J8/3,0),ROUNDDOWN(J8*O8,0)))</f>
        <v>0</v>
      </c>
      <c r="R8" s="607">
        <f>IF(AND(F8&gt;=82,G8&gt;3),IF('償却資産明細書(入力)'!AA9="一括償却資産",ROUNDDOWN(I8/3,0),ROUNDDOWN(I8*P8,0)),IF('償却資産明細書(入力)'!AA9="一括償却資産",ROUNDDOWN(J8/3,0),ROUNDDOWN(J8*P8,0)))</f>
        <v>0</v>
      </c>
      <c r="T8" s="51">
        <f t="shared" si="4"/>
        <v>13</v>
      </c>
      <c r="U8" s="51">
        <f>IF(AND(F8&gt;=82,G8&gt;3),IF('償却資産明細書(入力)'!AA9="一括償却資産",ROUNDUP(I8/3,0),IF(AND(E8=F8,H8&gt;0),ROUNDDOWN(Q8*AF8/12,0),ROUNDDOWN(Q8*T8/12,0))),IF('償却資産明細書(入力)'!AA9="一括償却資産",ROUNDDOWN(J8/3,0),IF(AND(E8=F8,H8&gt;0),ROUNDDOWN(Q8*AF8/12,0),ROUNDDOWN(Q8*T8/12,0))))</f>
        <v>0</v>
      </c>
      <c r="V8" s="607">
        <f>IF(AND(F8&gt;=82,G8&gt;3),IF('償却資産明細書(入力)'!AA9="一括償却資産",ROUNDUP(I8/3,0),IF(AND(E8=F8,H8&gt;0),ROUNDDOWN(R8*AF8/12,0),ROUNDDOWN(R8*T8/12,0))),IF('償却資産明細書(入力)'!AA9="一括償却資産",ROUNDDOWN(J8/3,0),IF(AND(E8=F8,H8&gt;0),ROUNDDOWN(R8*AF8/12,0),ROUNDDOWN(R8*T8/12,0))))</f>
        <v>0</v>
      </c>
      <c r="W8" s="51">
        <f>IF('償却資産明細書(入力)'!D9="",0,IF(OR(AC8="最終年",AD8="最終年"),Q8*Y8/12,Z8))</f>
        <v>0</v>
      </c>
      <c r="X8" s="51">
        <f t="shared" si="5"/>
        <v>0</v>
      </c>
      <c r="Y8" s="51">
        <f t="shared" si="6"/>
        <v>0</v>
      </c>
      <c r="Z8" s="51">
        <f t="shared" si="7"/>
        <v>0</v>
      </c>
      <c r="AA8" s="51">
        <f>IF('償却資産明細書(入力)'!AA9="一括償却資産",Z8,IF(Z8&lt;W8,Z8,W8))</f>
        <v>0</v>
      </c>
      <c r="AB8" s="51" t="b">
        <f t="shared" si="8"/>
        <v>0</v>
      </c>
      <c r="AC8" s="370" t="str">
        <f>IF(OR(AND(F8&gt;=82,G8&gt;3),F8&lt;=0),"",IF(E8=F8,"初年",IF(AND(E8&gt;F8,E8&lt;=F8+X8),E8-F8+1,IF(E8=F8+X8+1,"最終年",IF(AG8&gt;82,IF(AND(AG8&lt;E8,AG8+5&gt;E8),IF(E8&gt;82,"５年均等償却","９５％償却済み"),IF(E8=F8+X8+1+5,"均等償却最終年",IF(E8&gt;F8+X8+1+5,"償却終了","償却除外"))),IF(AND(82&lt;E8,87&gt;E8),IF(E8&gt;82,"５年均等償却",IF(AG8&lt;E8&lt;=82,"９５％償却済み")),IF(E8=87,"均等償却最終年",IF(E8&gt;87,"償却終了","９５％償却済み"))))))))</f>
        <v/>
      </c>
      <c r="AD8" s="51" t="str">
        <f t="shared" si="10"/>
        <v/>
      </c>
      <c r="AE8" s="51" t="str">
        <f t="shared" si="11"/>
        <v>－</v>
      </c>
      <c r="AF8" s="16" t="str">
        <f>IF(OR(F8=0,G8=0),"",IF(OR('償却資産明細書(入力)'!AA9="一括償却資産",AC8="償却終了",AD8="償却終了"),"－",AE8))</f>
        <v/>
      </c>
      <c r="AG8" s="16">
        <f>IF(OR('収支内訳書（裏）１'!I29="",'収支内訳書（裏）１'!K29="",'収支内訳書（裏）１'!M29="",'収支内訳書（裏）１'!O29=""),0,IF(F8&gt;0,ROUNDDOWN((I8-L8-U8)/Q8,0)+1+F8,0))</f>
        <v>0</v>
      </c>
      <c r="AH8" s="16" t="str">
        <f t="shared" si="12"/>
        <v>－</v>
      </c>
      <c r="AI8" s="16" t="str">
        <f t="shared" si="13"/>
        <v>－</v>
      </c>
      <c r="AJ8" s="16">
        <f t="shared" si="14"/>
        <v>0</v>
      </c>
      <c r="AK8" s="51">
        <f t="shared" si="15"/>
        <v>0</v>
      </c>
      <c r="AL8" s="607">
        <f t="shared" si="16"/>
        <v>0</v>
      </c>
      <c r="AM8" s="60">
        <f t="shared" si="17"/>
        <v>0</v>
      </c>
      <c r="AN8" s="614">
        <f t="shared" si="18"/>
        <v>0</v>
      </c>
      <c r="AO8" s="610"/>
      <c r="AP8" s="16">
        <f>IF(OR('償却資産明細書(入力)'!D9="",'償却資産明細書(入力)'!E9="",'償却資産明細書(入力)'!F9="",'償却資産明細書(入力)'!G9=""),0,IF(ISTEXT(AB8),AB8,I8-AN8))</f>
        <v>0</v>
      </c>
      <c r="AQ8" s="610"/>
      <c r="AS8" s="16" t="b">
        <f>IF(AND('償却資産明細書(入力)'!AA9="一括償却資産",E8&gt;F8+X8+1),"償却済、記載不要")</f>
        <v>0</v>
      </c>
      <c r="AT8" s="16" t="b">
        <f>IF(AND('償却資産明細書(入力)'!E9&gt;0,'償却資産明細書(入力)'!F9&lt;1),"取得月を入力！")</f>
        <v>0</v>
      </c>
      <c r="AU8" s="16" t="b">
        <f>IF(AND('償却資産明細書(入力)'!E9&gt;0,'償却資産明細書(入力)'!D9=""),"元号を入力")</f>
        <v>0</v>
      </c>
      <c r="AV8" s="16" t="b">
        <f>IF(AND('償却資産明細書(入力)'!G9&gt;0,OR('償却資産明細書(入力)'!E9&lt;1,'償却資産明細書(入力)'!F9&lt;1)),"取得年を入力！")</f>
        <v>0</v>
      </c>
      <c r="AW8" s="16">
        <f t="shared" si="19"/>
        <v>0</v>
      </c>
      <c r="AZ8" s="51" t="b">
        <f t="shared" si="20"/>
        <v>0</v>
      </c>
      <c r="BA8" s="16" t="b">
        <f>IF('償却資産明細書(入力)'!AA9="",IF(AND('償却資産明細書(入力)'!G9&gt;1,'償却資産明細書(入力)'!K9=0),"耐用年数を入力！"))</f>
        <v>0</v>
      </c>
      <c r="BB8" s="342">
        <f t="shared" si="21"/>
        <v>0</v>
      </c>
      <c r="BC8" s="611">
        <f t="shared" si="22"/>
        <v>0</v>
      </c>
      <c r="BE8" s="16" t="b">
        <f>IF(OR(AND('償却資産明細書(入力)'!U9="",'償却資産明細書(入力)'!G9&gt;1,'償却資産明細書(入力)'!Y9&gt;0),AND('償却資産明細書(入力)'!U9="",'償却資産明細書(入力)'!S9&gt;1)),"事業割合入力")</f>
        <v>0</v>
      </c>
      <c r="BF8" s="16" t="b">
        <f>IF('償却資産明細書(入力)'!U9&gt;1,"事業割合エラー")</f>
        <v>0</v>
      </c>
      <c r="BG8" s="342">
        <f>IF(BE8="事業割合入力",BE8,IF(BF8="事業割合エラー",BF8,ROUNDDOWN('償却資産明細書(入力)'!U9*BB8,0)))</f>
        <v>0</v>
      </c>
      <c r="BH8" s="611">
        <f>IF(BE8="事業割合入力",BE8,IF(BF8="事業割合エラー",BF8,ROUNDDOWN('償却資産明細書(入力)'!U9*BC8,0)))</f>
        <v>0</v>
      </c>
      <c r="BI8" s="342">
        <f>IF('償却資産明細書(入力)'!Y9&gt;0,ROUNDDOWN(AP7*'償却資産明細書(入力)'!U9,0),0)</f>
        <v>0</v>
      </c>
      <c r="BJ8" s="342">
        <f t="shared" si="23"/>
        <v>0</v>
      </c>
      <c r="BK8" s="342">
        <f>IF(H8&gt;0,'償却資産明細書(入力)'!Z9*'償却資産明細書(入力)'!U9,0)</f>
        <v>0</v>
      </c>
      <c r="BL8" s="342">
        <f t="shared" si="24"/>
        <v>0</v>
      </c>
    </row>
    <row r="9" spans="1:64" x14ac:dyDescent="0.15">
      <c r="A9">
        <v>8</v>
      </c>
      <c r="B9" s="306">
        <f t="shared" si="0"/>
        <v>0.125</v>
      </c>
      <c r="C9" s="304">
        <f t="shared" si="1"/>
        <v>0.125</v>
      </c>
      <c r="E9" s="51">
        <f>計算シート!$C$2+63</f>
        <v>68</v>
      </c>
      <c r="F9" s="51">
        <f>IF('償却資産明細書(入力)'!D10="平成",'償却資産明細書(入力)'!E10+63,'償却資産明細書(入力)'!E10)</f>
        <v>0</v>
      </c>
      <c r="G9" s="51">
        <f>'償却資産明細書(入力)'!F10</f>
        <v>0</v>
      </c>
      <c r="H9" s="51">
        <f>'償却資産明細書(入力)'!Y10</f>
        <v>0</v>
      </c>
      <c r="I9" s="51">
        <f>'償却資産明細書(入力)'!G10</f>
        <v>0</v>
      </c>
      <c r="J9" s="51">
        <f>IF(OR(AND('償却資産明細書(入力)'!D10="平成",'償却資産明細書(入力)'!E10&gt;=19,'償却資産明細書(入力)'!F10&gt;=4),AND('償却資産明細書(入力)'!D10="平成",'償却資産明細書(入力)'!E10&gt;=20)),I9,IF('償却資産明細書(入力)'!AA10="一括償却資産",I9,ROUNDDOWN(I9*0.9,0)))</f>
        <v>0</v>
      </c>
      <c r="K9" s="51">
        <f>IF('償却資産明細書(入力)'!AA10="一括償却資産",0,IF(I9&gt;0,1,0))</f>
        <v>0</v>
      </c>
      <c r="L9" s="342">
        <f>IF(OR(AND(F9=82,G9&gt;3),F9&gt;82),0,IF('償却資産明細書(入力)'!AA10="一括償却資産",0,ROUNDDOWN(I9*0.05,0)))</f>
        <v>0</v>
      </c>
      <c r="M9" s="51">
        <f>'償却資産明細書(入力)'!J10</f>
        <v>0</v>
      </c>
      <c r="N9" s="607">
        <f>'償却資産明細書(入力)'!K10</f>
        <v>0</v>
      </c>
      <c r="O9" s="356">
        <f t="shared" si="2"/>
        <v>0</v>
      </c>
      <c r="P9" s="609">
        <f t="shared" si="3"/>
        <v>0</v>
      </c>
      <c r="Q9" s="615">
        <f>IF(AND(F9&gt;=82,G9&gt;3),IF('償却資産明細書(入力)'!AA10="一括償却資産",ROUNDDOWN(I9/3,0),ROUNDDOWN(I9*O9,0)),IF('償却資産明細書(入力)'!AA10="一括償却資産",ROUNDDOWN(J9/3,0),ROUNDDOWN(J9*O9,0)))</f>
        <v>0</v>
      </c>
      <c r="R9" s="607">
        <f>IF(AND(F9&gt;=82,G9&gt;3),IF('償却資産明細書(入力)'!AA10="一括償却資産",ROUNDDOWN(I9/3,0),ROUNDDOWN(I9*P9,0)),IF('償却資産明細書(入力)'!AA10="一括償却資産",ROUNDDOWN(J9/3,0),ROUNDDOWN(J9*P9,0)))</f>
        <v>0</v>
      </c>
      <c r="T9" s="51">
        <f t="shared" si="4"/>
        <v>13</v>
      </c>
      <c r="U9" s="51">
        <f>IF(AND(F9&gt;=82,G9&gt;3),IF('償却資産明細書(入力)'!AA10="一括償却資産",ROUNDUP(I9/3,0),IF(AND(E9=F9,H9&gt;0),ROUNDDOWN(Q9*AF9/12,0),ROUNDDOWN(Q9*T9/12,0))),IF('償却資産明細書(入力)'!AA10="一括償却資産",ROUNDDOWN(J9/3,0),IF(AND(E9=F9,H9&gt;0),ROUNDDOWN(Q9*AF9/12,0),ROUNDDOWN(Q9*T9/12,0))))</f>
        <v>0</v>
      </c>
      <c r="V9" s="607">
        <f>IF(AND(F9&gt;=82,G9&gt;3),IF('償却資産明細書(入力)'!AA10="一括償却資産",ROUNDUP(I9/3,0),IF(AND(E9=F9,H9&gt;0),ROUNDDOWN(R9*AF9/12,0),ROUNDDOWN(R9*T9/12,0))),IF('償却資産明細書(入力)'!AA10="一括償却資産",ROUNDDOWN(J9/3,0),IF(AND(E9=F9,H9&gt;0),ROUNDDOWN(R9*AF9/12,0),ROUNDDOWN(R9*T9/12,0))))</f>
        <v>0</v>
      </c>
      <c r="W9" s="51">
        <f>IF('償却資産明細書(入力)'!D10="",0,IF(OR(AC9="最終年",AD9="最終年"),Q9*Y9/12,Z9))</f>
        <v>0</v>
      </c>
      <c r="X9" s="51">
        <f t="shared" si="5"/>
        <v>0</v>
      </c>
      <c r="Y9" s="51">
        <f t="shared" si="6"/>
        <v>0</v>
      </c>
      <c r="Z9" s="51">
        <f t="shared" si="7"/>
        <v>0</v>
      </c>
      <c r="AA9" s="51">
        <f>IF('償却資産明細書(入力)'!AA10="一括償却資産",Z9,IF(Z9&lt;W9,Z9,W9))</f>
        <v>0</v>
      </c>
      <c r="AB9" s="51" t="b">
        <f t="shared" si="8"/>
        <v>0</v>
      </c>
      <c r="AC9" s="51" t="str">
        <f t="shared" si="9"/>
        <v/>
      </c>
      <c r="AD9" s="51" t="str">
        <f t="shared" si="10"/>
        <v/>
      </c>
      <c r="AE9" s="51" t="str">
        <f t="shared" si="11"/>
        <v>－</v>
      </c>
      <c r="AF9" s="16" t="str">
        <f>IF(OR(F9=0,G9=0),"",IF(OR('償却資産明細書(入力)'!AA10="一括償却資産",AC9="償却終了",AD9="償却終了"),"－",AE9))</f>
        <v/>
      </c>
      <c r="AG9" s="16">
        <f>IF(OR('収支内訳書（裏）１'!I30="",'収支内訳書（裏）１'!K30="",'収支内訳書（裏）１'!M30="",'収支内訳書（裏）１'!O30=""),0,IF(F9&gt;0,ROUNDDOWN((I9-L9-U9)/Q9,0)+1+F9,0))</f>
        <v>0</v>
      </c>
      <c r="AH9" s="16" t="str">
        <f t="shared" si="12"/>
        <v>－</v>
      </c>
      <c r="AI9" s="16" t="str">
        <f t="shared" si="13"/>
        <v>－</v>
      </c>
      <c r="AJ9" s="16">
        <f t="shared" si="14"/>
        <v>0</v>
      </c>
      <c r="AK9" s="51">
        <f t="shared" si="15"/>
        <v>0</v>
      </c>
      <c r="AL9" s="607">
        <f t="shared" si="16"/>
        <v>0</v>
      </c>
      <c r="AM9" s="60">
        <f t="shared" si="17"/>
        <v>0</v>
      </c>
      <c r="AN9" s="614">
        <f t="shared" si="18"/>
        <v>0</v>
      </c>
      <c r="AO9" s="610"/>
      <c r="AP9" s="16">
        <f>IF(OR('償却資産明細書(入力)'!D10="",'償却資産明細書(入力)'!E10="",'償却資産明細書(入力)'!F10="",'償却資産明細書(入力)'!G10=""),0,IF(ISTEXT(AB9),AB9,I9-AN9))</f>
        <v>0</v>
      </c>
      <c r="AQ9" s="610"/>
      <c r="AS9" s="16" t="b">
        <f>IF(AND('償却資産明細書(入力)'!AA10="一括償却資産",E9&gt;F9+X9+1),"償却済、記載不要")</f>
        <v>0</v>
      </c>
      <c r="AT9" s="16" t="b">
        <f>IF(AND('償却資産明細書(入力)'!E10&gt;0,'償却資産明細書(入力)'!F10&lt;1),"取得月を入力！")</f>
        <v>0</v>
      </c>
      <c r="AU9" s="16" t="b">
        <f>IF(AND('償却資産明細書(入力)'!E10&gt;0,'償却資産明細書(入力)'!D10=""),"元号を入力")</f>
        <v>0</v>
      </c>
      <c r="AV9" s="16" t="b">
        <f>IF(AND('償却資産明細書(入力)'!G10&gt;0,OR('償却資産明細書(入力)'!E10&lt;1,'償却資産明細書(入力)'!F10&lt;1)),"取得年を入力！")</f>
        <v>0</v>
      </c>
      <c r="AW9" s="16">
        <f t="shared" si="19"/>
        <v>0</v>
      </c>
      <c r="AZ9" s="51" t="b">
        <f t="shared" si="20"/>
        <v>0</v>
      </c>
      <c r="BA9" s="16" t="b">
        <f>IF('償却資産明細書(入力)'!AA10="",IF(AND('償却資産明細書(入力)'!G10&gt;1,'償却資産明細書(入力)'!K10=0),"耐用年数を入力！"))</f>
        <v>0</v>
      </c>
      <c r="BB9" s="342">
        <f t="shared" si="21"/>
        <v>0</v>
      </c>
      <c r="BC9" s="611">
        <f t="shared" si="22"/>
        <v>0</v>
      </c>
      <c r="BE9" s="16" t="b">
        <f>IF(OR(AND('償却資産明細書(入力)'!U10="",'償却資産明細書(入力)'!G10&gt;1,'償却資産明細書(入力)'!Y10&gt;0),AND('償却資産明細書(入力)'!U10="",'償却資産明細書(入力)'!S10&gt;1)),"事業割合入力")</f>
        <v>0</v>
      </c>
      <c r="BF9" s="16" t="b">
        <f>IF('償却資産明細書(入力)'!U10&gt;1,"事業割合エラー")</f>
        <v>0</v>
      </c>
      <c r="BG9" s="342">
        <f>IF(BE9="事業割合入力",BE9,IF(BF9="事業割合エラー",BF9,ROUNDDOWN('償却資産明細書(入力)'!U10*BB9,0)))</f>
        <v>0</v>
      </c>
      <c r="BH9" s="611">
        <f>IF(BE9="事業割合入力",BE9,IF(BF9="事業割合エラー",BF9,ROUNDDOWN('償却資産明細書(入力)'!U10*BC9,0)))</f>
        <v>0</v>
      </c>
      <c r="BI9" s="342">
        <f>IF('償却資産明細書(入力)'!Y10&gt;0,ROUNDDOWN(AP8*'償却資産明細書(入力)'!U10,0),0)</f>
        <v>0</v>
      </c>
      <c r="BJ9" s="342">
        <f t="shared" si="23"/>
        <v>0</v>
      </c>
      <c r="BK9" s="342">
        <f>IF(H9&gt;0,'償却資産明細書(入力)'!Z10*'償却資産明細書(入力)'!U10,0)</f>
        <v>0</v>
      </c>
      <c r="BL9" s="342">
        <f t="shared" si="24"/>
        <v>0</v>
      </c>
    </row>
    <row r="10" spans="1:64" x14ac:dyDescent="0.15">
      <c r="A10">
        <v>9</v>
      </c>
      <c r="B10" s="306">
        <f t="shared" si="0"/>
        <v>0.111</v>
      </c>
      <c r="C10" s="304">
        <f t="shared" si="1"/>
        <v>0.112</v>
      </c>
      <c r="E10" s="51">
        <f>計算シート!$C$2+63</f>
        <v>68</v>
      </c>
      <c r="F10" s="51">
        <f>IF('償却資産明細書(入力)'!D11="平成",'償却資産明細書(入力)'!E11+63,'償却資産明細書(入力)'!E11)</f>
        <v>0</v>
      </c>
      <c r="G10" s="51">
        <f>'償却資産明細書(入力)'!F11</f>
        <v>0</v>
      </c>
      <c r="H10" s="51">
        <f>'償却資産明細書(入力)'!Y11</f>
        <v>0</v>
      </c>
      <c r="I10" s="51">
        <f>'償却資産明細書(入力)'!G11</f>
        <v>0</v>
      </c>
      <c r="J10" s="51">
        <f>IF(OR(AND('償却資産明細書(入力)'!D11="平成",'償却資産明細書(入力)'!E11&gt;=19,'償却資産明細書(入力)'!F11&gt;=4),AND('償却資産明細書(入力)'!D11="平成",'償却資産明細書(入力)'!E11&gt;=20)),I10,IF('償却資産明細書(入力)'!AA11="一括償却資産",I10,ROUNDDOWN(I10*0.9,0)))</f>
        <v>0</v>
      </c>
      <c r="K10" s="51">
        <f>IF('償却資産明細書(入力)'!AA11="一括償却資産",0,IF(I10&gt;0,1,0))</f>
        <v>0</v>
      </c>
      <c r="L10" s="342">
        <f>IF(OR(AND(F10=82,G10&gt;3),F10&gt;82),0,IF('償却資産明細書(入力)'!AA11="一括償却資産",0,ROUNDDOWN(I10*0.05,0)))</f>
        <v>0</v>
      </c>
      <c r="M10" s="51">
        <f>'償却資産明細書(入力)'!J11</f>
        <v>0</v>
      </c>
      <c r="N10" s="607">
        <f>'償却資産明細書(入力)'!K11</f>
        <v>0</v>
      </c>
      <c r="O10" s="356">
        <f t="shared" si="2"/>
        <v>0</v>
      </c>
      <c r="P10" s="609">
        <f t="shared" si="3"/>
        <v>0</v>
      </c>
      <c r="Q10" s="615">
        <f>IF(AND(F10&gt;=82,G10&gt;3),IF('償却資産明細書(入力)'!AA11="一括償却資産",ROUNDDOWN(I10/3,0),ROUNDDOWN(I10*O10,0)),IF('償却資産明細書(入力)'!AA11="一括償却資産",ROUNDDOWN(J10/3,0),ROUNDDOWN(J10*O10,0)))</f>
        <v>0</v>
      </c>
      <c r="R10" s="607">
        <f>IF(AND(F10&gt;=82,G10&gt;3),IF('償却資産明細書(入力)'!AA11="一括償却資産",ROUNDDOWN(I10/3,0),ROUNDDOWN(I10*P10,0)),IF('償却資産明細書(入力)'!AA11="一括償却資産",ROUNDDOWN(J10/3,0),ROUNDDOWN(J10*P10,0)))</f>
        <v>0</v>
      </c>
      <c r="T10" s="51">
        <f t="shared" si="4"/>
        <v>13</v>
      </c>
      <c r="U10" s="51">
        <f>IF(AND(F10&gt;=82,G10&gt;3),IF('償却資産明細書(入力)'!AA11="一括償却資産",ROUNDUP(I10/3,0),IF(AND(E10=F10,H10&gt;0),ROUNDDOWN(Q10*AF10/12,0),ROUNDDOWN(Q10*T10/12,0))),IF('償却資産明細書(入力)'!AA11="一括償却資産",ROUNDDOWN(J10/3,0),IF(AND(E10=F10,H10&gt;0),ROUNDDOWN(Q10*AF10/12,0),ROUNDDOWN(Q10*T10/12,0))))</f>
        <v>0</v>
      </c>
      <c r="V10" s="607">
        <f>IF(AND(F10&gt;=82,G10&gt;3),IF('償却資産明細書(入力)'!AA11="一括償却資産",ROUNDUP(I10/3,0),IF(AND(E10=F10,H10&gt;0),ROUNDDOWN(R10*AF10/12,0),ROUNDDOWN(R10*T10/12,0))),IF('償却資産明細書(入力)'!AA11="一括償却資産",ROUNDDOWN(J10/3,0),IF(AND(E10=F10,H10&gt;0),ROUNDDOWN(R10*AF10/12,0),ROUNDDOWN(R10*T10/12,0))))</f>
        <v>0</v>
      </c>
      <c r="W10" s="51">
        <f>IF('償却資産明細書(入力)'!D11="",0,IF(OR(AC10="最終年",AD10="最終年"),Q10*Y10/12,Z10))</f>
        <v>0</v>
      </c>
      <c r="X10" s="51">
        <f t="shared" si="5"/>
        <v>0</v>
      </c>
      <c r="Y10" s="51">
        <f t="shared" si="6"/>
        <v>0</v>
      </c>
      <c r="Z10" s="51">
        <f t="shared" si="7"/>
        <v>0</v>
      </c>
      <c r="AA10" s="51">
        <f>IF('償却資産明細書(入力)'!AA11="一括償却資産",Z10,IF(Z10&lt;W10,Z10,W10))</f>
        <v>0</v>
      </c>
      <c r="AB10" s="51" t="b">
        <f t="shared" si="8"/>
        <v>0</v>
      </c>
      <c r="AC10" s="51" t="str">
        <f t="shared" si="9"/>
        <v/>
      </c>
      <c r="AD10" s="51" t="str">
        <f t="shared" si="10"/>
        <v/>
      </c>
      <c r="AE10" s="51" t="str">
        <f t="shared" si="11"/>
        <v>－</v>
      </c>
      <c r="AF10" s="16" t="str">
        <f>IF(OR(F10=0,G10=0),"",IF(OR('償却資産明細書(入力)'!AA11="一括償却資産",AC10="償却終了",AD10="償却終了"),"－",AE10))</f>
        <v/>
      </c>
      <c r="AG10" s="16">
        <f>IF(OR('収支内訳書（裏）１'!I31="",'収支内訳書（裏）１'!K31="",'収支内訳書（裏）１'!M31="",'収支内訳書（裏）１'!O31=""),0,IF(F10&gt;0,ROUNDDOWN((I10-L10-U10)/Q10,0)+1+F10,0))</f>
        <v>0</v>
      </c>
      <c r="AH10" s="16" t="str">
        <f t="shared" si="12"/>
        <v>－</v>
      </c>
      <c r="AI10" s="16" t="str">
        <f t="shared" si="13"/>
        <v>－</v>
      </c>
      <c r="AJ10" s="16">
        <f t="shared" si="14"/>
        <v>0</v>
      </c>
      <c r="AK10" s="51">
        <f t="shared" si="15"/>
        <v>0</v>
      </c>
      <c r="AL10" s="607">
        <f t="shared" si="16"/>
        <v>0</v>
      </c>
      <c r="AM10" s="60">
        <f t="shared" si="17"/>
        <v>0</v>
      </c>
      <c r="AN10" s="614">
        <f t="shared" si="18"/>
        <v>0</v>
      </c>
      <c r="AO10" s="610"/>
      <c r="AP10" s="16">
        <f>IF(OR('償却資産明細書(入力)'!D11="",'償却資産明細書(入力)'!E11="",'償却資産明細書(入力)'!F11="",'償却資産明細書(入力)'!G11=""),0,IF(ISTEXT(AB10),AB10,I10-AN10))</f>
        <v>0</v>
      </c>
      <c r="AQ10" s="610"/>
      <c r="AS10" s="16" t="b">
        <f>IF(AND('償却資産明細書(入力)'!AA11="一括償却資産",E10&gt;F10+X10+1),"償却済、記載不要")</f>
        <v>0</v>
      </c>
      <c r="AT10" s="16" t="b">
        <f>IF(AND('償却資産明細書(入力)'!E11&gt;0,'償却資産明細書(入力)'!F11&lt;1),"取得月を入力！")</f>
        <v>0</v>
      </c>
      <c r="AU10" s="16" t="b">
        <f>IF(AND('償却資産明細書(入力)'!E11&gt;0,'償却資産明細書(入力)'!D11=""),"元号を入力")</f>
        <v>0</v>
      </c>
      <c r="AV10" s="16" t="b">
        <f>IF(AND('償却資産明細書(入力)'!G11&gt;0,OR('償却資産明細書(入力)'!E11&lt;1,'償却資産明細書(入力)'!F11&lt;1)),"取得年を入力！")</f>
        <v>0</v>
      </c>
      <c r="AW10" s="16">
        <f t="shared" si="19"/>
        <v>0</v>
      </c>
      <c r="AZ10" s="51" t="b">
        <f t="shared" si="20"/>
        <v>0</v>
      </c>
      <c r="BA10" s="16" t="b">
        <f>IF('償却資産明細書(入力)'!AA11="",IF(AND('償却資産明細書(入力)'!G11&gt;1,'償却資産明細書(入力)'!K11=0),"耐用年数を入力！"))</f>
        <v>0</v>
      </c>
      <c r="BB10" s="342">
        <f t="shared" si="21"/>
        <v>0</v>
      </c>
      <c r="BC10" s="611">
        <f t="shared" si="22"/>
        <v>0</v>
      </c>
      <c r="BE10" s="16" t="b">
        <f>IF(OR(AND('償却資産明細書(入力)'!U11="",'償却資産明細書(入力)'!G11&gt;1,'償却資産明細書(入力)'!Y11&gt;0),AND('償却資産明細書(入力)'!U11="",'償却資産明細書(入力)'!S11&gt;1)),"事業割合入力")</f>
        <v>0</v>
      </c>
      <c r="BF10" s="16" t="b">
        <f>IF('償却資産明細書(入力)'!U11&gt;1,"事業割合エラー")</f>
        <v>0</v>
      </c>
      <c r="BG10" s="342">
        <f>IF(BE10="事業割合入力",BE10,IF(BF10="事業割合エラー",BF10,ROUNDDOWN('償却資産明細書(入力)'!U11*BB10,0)))</f>
        <v>0</v>
      </c>
      <c r="BH10" s="611">
        <f>IF(BE10="事業割合入力",BE10,IF(BF10="事業割合エラー",BF10,ROUNDDOWN('償却資産明細書(入力)'!U11*BC10,0)))</f>
        <v>0</v>
      </c>
      <c r="BI10" s="342">
        <f>IF('償却資産明細書(入力)'!Y11&gt;0,ROUNDDOWN(AP9*'償却資産明細書(入力)'!U11,0),0)</f>
        <v>0</v>
      </c>
      <c r="BJ10" s="342">
        <f t="shared" si="23"/>
        <v>0</v>
      </c>
      <c r="BK10" s="342">
        <f>IF(H10&gt;0,'償却資産明細書(入力)'!Z11*'償却資産明細書(入力)'!U11,0)</f>
        <v>0</v>
      </c>
      <c r="BL10" s="342">
        <f t="shared" si="24"/>
        <v>0</v>
      </c>
    </row>
    <row r="11" spans="1:64" x14ac:dyDescent="0.15">
      <c r="A11">
        <v>10</v>
      </c>
      <c r="B11" s="306">
        <f t="shared" si="0"/>
        <v>0.1</v>
      </c>
      <c r="C11" s="304">
        <f t="shared" si="1"/>
        <v>0.1</v>
      </c>
      <c r="E11" s="51">
        <f>計算シート!$C$2+63</f>
        <v>68</v>
      </c>
      <c r="F11" s="51">
        <f>IF('償却資産明細書(入力)'!D12="平成",'償却資産明細書(入力)'!E12+63,'償却資産明細書(入力)'!E12)</f>
        <v>0</v>
      </c>
      <c r="G11" s="51">
        <f>'償却資産明細書(入力)'!F12</f>
        <v>0</v>
      </c>
      <c r="H11" s="51">
        <f>'償却資産明細書(入力)'!Y12</f>
        <v>0</v>
      </c>
      <c r="I11" s="51">
        <f>'償却資産明細書(入力)'!G12</f>
        <v>0</v>
      </c>
      <c r="J11" s="51">
        <f>IF(OR(AND('償却資産明細書(入力)'!D12="平成",'償却資産明細書(入力)'!E12&gt;=19,'償却資産明細書(入力)'!F12&gt;=4),AND('償却資産明細書(入力)'!D12="平成",'償却資産明細書(入力)'!E12&gt;=20)),I11,IF('償却資産明細書(入力)'!AA12="一括償却資産",I11,ROUNDDOWN(I11*0.9,0)))</f>
        <v>0</v>
      </c>
      <c r="K11" s="51">
        <f>IF('償却資産明細書(入力)'!AA12="一括償却資産",0,IF(I11&gt;0,1,0))</f>
        <v>0</v>
      </c>
      <c r="L11" s="342">
        <f>IF(OR(AND(F11=82,G11&gt;3),F11&gt;82),0,IF('償却資産明細書(入力)'!AA12="一括償却資産",0,ROUNDDOWN(I11*0.05,0)))</f>
        <v>0</v>
      </c>
      <c r="M11" s="51">
        <f>'償却資産明細書(入力)'!J12</f>
        <v>0</v>
      </c>
      <c r="N11" s="607">
        <f>'償却資産明細書(入力)'!K12</f>
        <v>0</v>
      </c>
      <c r="O11" s="356">
        <f t="shared" si="2"/>
        <v>0</v>
      </c>
      <c r="P11" s="609">
        <f t="shared" si="3"/>
        <v>0</v>
      </c>
      <c r="Q11" s="615">
        <f>IF(AND(F11&gt;=82,G11&gt;3),IF('償却資産明細書(入力)'!AA12="一括償却資産",ROUNDDOWN(I11/3,0),ROUNDDOWN(I11*O11,0)),IF('償却資産明細書(入力)'!AA12="一括償却資産",ROUNDDOWN(J11/3,0),ROUNDDOWN(J11*O11,0)))</f>
        <v>0</v>
      </c>
      <c r="R11" s="607">
        <f>IF(AND(F11&gt;=82,G11&gt;3),IF('償却資産明細書(入力)'!AA12="一括償却資産",ROUNDDOWN(I11/3,0),ROUNDDOWN(I11*P11,0)),IF('償却資産明細書(入力)'!AA12="一括償却資産",ROUNDDOWN(J11/3,0),ROUNDDOWN(J11*P11,0)))</f>
        <v>0</v>
      </c>
      <c r="T11" s="51">
        <f t="shared" si="4"/>
        <v>13</v>
      </c>
      <c r="U11" s="51">
        <f>IF(AND(F11&gt;=82,G11&gt;3),IF('償却資産明細書(入力)'!AA12="一括償却資産",ROUNDUP(I11/3,0),IF(AND(E11=F11,H11&gt;0),ROUNDDOWN(Q11*AF11/12,0),ROUNDDOWN(Q11*T11/12,0))),IF('償却資産明細書(入力)'!AA12="一括償却資産",ROUNDDOWN(J11/3,0),IF(AND(E11=F11,H11&gt;0),ROUNDDOWN(Q11*AF11/12,0),ROUNDDOWN(Q11*T11/12,0))))</f>
        <v>0</v>
      </c>
      <c r="V11" s="607">
        <f>IF(AND(F11&gt;=82,G11&gt;3),IF('償却資産明細書(入力)'!AA12="一括償却資産",ROUNDUP(I11/3,0),IF(AND(E11=F11,H11&gt;0),ROUNDDOWN(R11*AF11/12,0),ROUNDDOWN(R11*T11/12,0))),IF('償却資産明細書(入力)'!AA12="一括償却資産",ROUNDDOWN(J11/3,0),IF(AND(E11=F11,H11&gt;0),ROUNDDOWN(R11*AF11/12,0),ROUNDDOWN(R11*T11/12,0))))</f>
        <v>0</v>
      </c>
      <c r="W11" s="51">
        <f>IF('償却資産明細書(入力)'!D12="",0,IF(OR(AC11="最終年",AD11="最終年"),Q11*Y11/12,Z11))</f>
        <v>0</v>
      </c>
      <c r="X11" s="51">
        <f t="shared" si="5"/>
        <v>0</v>
      </c>
      <c r="Y11" s="51">
        <f t="shared" si="6"/>
        <v>0</v>
      </c>
      <c r="Z11" s="51">
        <f t="shared" si="7"/>
        <v>0</v>
      </c>
      <c r="AA11" s="51">
        <f>IF('償却資産明細書(入力)'!AA12="一括償却資産",Z11,IF(Z11&lt;W11,Z11,W11))</f>
        <v>0</v>
      </c>
      <c r="AB11" s="51" t="b">
        <f t="shared" si="8"/>
        <v>0</v>
      </c>
      <c r="AC11" s="51" t="str">
        <f t="shared" si="9"/>
        <v/>
      </c>
      <c r="AD11" s="51" t="str">
        <f t="shared" si="10"/>
        <v/>
      </c>
      <c r="AE11" s="51" t="str">
        <f t="shared" si="11"/>
        <v>－</v>
      </c>
      <c r="AF11" s="16" t="str">
        <f>IF(OR(F11=0,G11=0),"",IF(OR('償却資産明細書(入力)'!AA12="一括償却資産",AC11="償却終了",AD11="償却終了"),"－",AE11))</f>
        <v/>
      </c>
      <c r="AG11" s="16">
        <f>IF(OR('収支内訳書（裏）１'!I32="",'収支内訳書（裏）１'!K32="",'収支内訳書（裏）１'!M32="",'収支内訳書（裏）１'!O32=""),0,IF(F11&gt;0,ROUNDDOWN((I11-L11-U11)/Q11,0)+1+F11,0))</f>
        <v>0</v>
      </c>
      <c r="AH11" s="16" t="str">
        <f t="shared" si="12"/>
        <v>－</v>
      </c>
      <c r="AI11" s="16" t="str">
        <f t="shared" si="13"/>
        <v>－</v>
      </c>
      <c r="AJ11" s="16">
        <f t="shared" si="14"/>
        <v>0</v>
      </c>
      <c r="AK11" s="51">
        <f t="shared" si="15"/>
        <v>0</v>
      </c>
      <c r="AL11" s="607">
        <f t="shared" si="16"/>
        <v>0</v>
      </c>
      <c r="AM11" s="60">
        <f t="shared" si="17"/>
        <v>0</v>
      </c>
      <c r="AN11" s="614">
        <f t="shared" si="18"/>
        <v>0</v>
      </c>
      <c r="AO11" s="610"/>
      <c r="AP11" s="16">
        <f>IF(OR('償却資産明細書(入力)'!D12="",'償却資産明細書(入力)'!E12="",'償却資産明細書(入力)'!F12="",'償却資産明細書(入力)'!G12=""),0,IF(ISTEXT(AB11),AB11,I11-AN11))</f>
        <v>0</v>
      </c>
      <c r="AQ11" s="610"/>
      <c r="AS11" s="16" t="b">
        <f>IF(AND('償却資産明細書(入力)'!AA12="一括償却資産",E11&gt;F11+X11+1),"償却済、記載不要")</f>
        <v>0</v>
      </c>
      <c r="AT11" s="16" t="b">
        <f>IF(AND('償却資産明細書(入力)'!E12&gt;0,'償却資産明細書(入力)'!F12&lt;1),"取得月を入力！")</f>
        <v>0</v>
      </c>
      <c r="AU11" s="16" t="b">
        <f>IF(AND('償却資産明細書(入力)'!E12&gt;0,'償却資産明細書(入力)'!D12=""),"元号を入力")</f>
        <v>0</v>
      </c>
      <c r="AV11" s="16" t="b">
        <f>IF(AND('償却資産明細書(入力)'!G12&gt;0,OR('償却資産明細書(入力)'!E12&lt;1,'償却資産明細書(入力)'!F12&lt;1)),"取得年を入力！")</f>
        <v>0</v>
      </c>
      <c r="AW11" s="16">
        <f t="shared" si="19"/>
        <v>0</v>
      </c>
      <c r="AZ11" s="51" t="b">
        <f t="shared" si="20"/>
        <v>0</v>
      </c>
      <c r="BA11" s="16" t="b">
        <f>IF('償却資産明細書(入力)'!AA12="",IF(AND('償却資産明細書(入力)'!G12&gt;1,'償却資産明細書(入力)'!K12=0),"耐用年数を入力！"))</f>
        <v>0</v>
      </c>
      <c r="BB11" s="342">
        <f t="shared" si="21"/>
        <v>0</v>
      </c>
      <c r="BC11" s="611">
        <f t="shared" si="22"/>
        <v>0</v>
      </c>
      <c r="BE11" s="16" t="b">
        <f>IF(OR(AND('償却資産明細書(入力)'!U12="",'償却資産明細書(入力)'!G12&gt;1,'償却資産明細書(入力)'!Y12&gt;0),AND('償却資産明細書(入力)'!U12="",'償却資産明細書(入力)'!S12&gt;1)),"事業割合入力")</f>
        <v>0</v>
      </c>
      <c r="BF11" s="16" t="b">
        <f>IF('償却資産明細書(入力)'!U12&gt;1,"事業割合エラー")</f>
        <v>0</v>
      </c>
      <c r="BG11" s="342">
        <f>IF(BE11="事業割合入力",BE11,IF(BF11="事業割合エラー",BF11,ROUNDDOWN('償却資産明細書(入力)'!U12*BB11,0)))</f>
        <v>0</v>
      </c>
      <c r="BH11" s="611">
        <f>IF(BE11="事業割合入力",BE11,IF(BF11="事業割合エラー",BF11,ROUNDDOWN('償却資産明細書(入力)'!U12*BC11,0)))</f>
        <v>0</v>
      </c>
      <c r="BI11" s="342">
        <f>IF('償却資産明細書(入力)'!Y12&gt;0,ROUNDDOWN(AP10*'償却資産明細書(入力)'!U12,0),0)</f>
        <v>0</v>
      </c>
      <c r="BJ11" s="342">
        <f t="shared" si="23"/>
        <v>0</v>
      </c>
      <c r="BK11" s="342">
        <f>IF(H11&gt;0,'償却資産明細書(入力)'!Z12*'償却資産明細書(入力)'!U12,0)</f>
        <v>0</v>
      </c>
      <c r="BL11" s="342">
        <f t="shared" si="24"/>
        <v>0</v>
      </c>
    </row>
    <row r="12" spans="1:64" x14ac:dyDescent="0.15">
      <c r="A12">
        <v>11</v>
      </c>
      <c r="B12" s="306">
        <f t="shared" si="0"/>
        <v>0.09</v>
      </c>
      <c r="C12" s="304">
        <f t="shared" si="1"/>
        <v>9.0999999999999998E-2</v>
      </c>
      <c r="E12" s="51">
        <f>計算シート!$C$2+63</f>
        <v>68</v>
      </c>
      <c r="F12" s="51">
        <f>IF('償却資産明細書(入力)'!D13="平成",'償却資産明細書(入力)'!E13+63,'償却資産明細書(入力)'!E13)</f>
        <v>0</v>
      </c>
      <c r="G12" s="51">
        <f>'償却資産明細書(入力)'!F13</f>
        <v>0</v>
      </c>
      <c r="H12" s="51">
        <f>'償却資産明細書(入力)'!Y13</f>
        <v>0</v>
      </c>
      <c r="I12" s="51">
        <f>'償却資産明細書(入力)'!G13</f>
        <v>0</v>
      </c>
      <c r="J12" s="51">
        <f>IF(OR(AND('償却資産明細書(入力)'!D13="平成",'償却資産明細書(入力)'!E13&gt;=19,'償却資産明細書(入力)'!F13&gt;=4),AND('償却資産明細書(入力)'!D13="平成",'償却資産明細書(入力)'!E13&gt;=20)),I12,IF('償却資産明細書(入力)'!AA13="一括償却資産",I12,ROUNDDOWN(I12*0.9,0)))</f>
        <v>0</v>
      </c>
      <c r="K12" s="51">
        <f>IF('償却資産明細書(入力)'!AA13="一括償却資産",0,IF(I12&gt;0,1,0))</f>
        <v>0</v>
      </c>
      <c r="L12" s="342">
        <f>IF(OR(AND(F12=82,G12&gt;3),F12&gt;82),0,IF('償却資産明細書(入力)'!AA13="一括償却資産",0,ROUNDDOWN(I12*0.05,0)))</f>
        <v>0</v>
      </c>
      <c r="M12" s="51">
        <f>'償却資産明細書(入力)'!J13</f>
        <v>0</v>
      </c>
      <c r="N12" s="607">
        <f>'償却資産明細書(入力)'!K13</f>
        <v>0</v>
      </c>
      <c r="O12" s="356">
        <f t="shared" si="2"/>
        <v>0</v>
      </c>
      <c r="P12" s="609">
        <f t="shared" si="3"/>
        <v>0</v>
      </c>
      <c r="Q12" s="615">
        <f>IF(AND(F12&gt;=82,G12&gt;3),IF('償却資産明細書(入力)'!AA13="一括償却資産",ROUNDDOWN(I12/3,0),ROUNDDOWN(I12*O12,0)),IF('償却資産明細書(入力)'!AA13="一括償却資産",ROUNDDOWN(J12/3,0),ROUNDDOWN(J12*O12,0)))</f>
        <v>0</v>
      </c>
      <c r="R12" s="607">
        <f>IF(AND(F12&gt;=82,G12&gt;3),IF('償却資産明細書(入力)'!AA13="一括償却資産",ROUNDDOWN(I12/3,0),ROUNDDOWN(I12*P12,0)),IF('償却資産明細書(入力)'!AA13="一括償却資産",ROUNDDOWN(J12/3,0),ROUNDDOWN(J12*P12,0)))</f>
        <v>0</v>
      </c>
      <c r="T12" s="51">
        <f t="shared" si="4"/>
        <v>13</v>
      </c>
      <c r="U12" s="51">
        <f>IF(AND(F12&gt;=82,G12&gt;3),IF('償却資産明細書(入力)'!AA13="一括償却資産",ROUNDUP(I12/3,0),IF(AND(E12=F12,H12&gt;0),ROUNDDOWN(Q12*AF12/12,0),ROUNDDOWN(Q12*T12/12,0))),IF('償却資産明細書(入力)'!AA13="一括償却資産",ROUNDDOWN(J12/3,0),IF(AND(E12=F12,H12&gt;0),ROUNDDOWN(Q12*AF12/12,0),ROUNDDOWN(Q12*T12/12,0))))</f>
        <v>0</v>
      </c>
      <c r="V12" s="607">
        <f>IF(AND(F12&gt;=82,G12&gt;3),IF('償却資産明細書(入力)'!AA13="一括償却資産",ROUNDUP(I12/3,0),IF(AND(E12=F12,H12&gt;0),ROUNDDOWN(R12*AF12/12,0),ROUNDDOWN(R12*T12/12,0))),IF('償却資産明細書(入力)'!AA13="一括償却資産",ROUNDDOWN(J12/3,0),IF(AND(E12=F12,H12&gt;0),ROUNDDOWN(R12*AF12/12,0),ROUNDDOWN(R12*T12/12,0))))</f>
        <v>0</v>
      </c>
      <c r="W12" s="51">
        <f>IF('償却資産明細書(入力)'!D13="",0,IF(OR(AC12="最終年",AD12="最終年"),Q12*Y12/12,Z12))</f>
        <v>0</v>
      </c>
      <c r="X12" s="51">
        <f t="shared" si="5"/>
        <v>0</v>
      </c>
      <c r="Y12" s="51">
        <f t="shared" si="6"/>
        <v>0</v>
      </c>
      <c r="Z12" s="51">
        <f t="shared" si="7"/>
        <v>0</v>
      </c>
      <c r="AA12" s="51">
        <f>IF('償却資産明細書(入力)'!AA13="一括償却資産",Z12,IF(Z12&lt;W12,Z12,W12))</f>
        <v>0</v>
      </c>
      <c r="AB12" s="51" t="b">
        <f t="shared" si="8"/>
        <v>0</v>
      </c>
      <c r="AC12" s="51" t="str">
        <f t="shared" si="9"/>
        <v/>
      </c>
      <c r="AD12" s="51" t="str">
        <f t="shared" si="10"/>
        <v/>
      </c>
      <c r="AE12" s="51" t="str">
        <f t="shared" si="11"/>
        <v>－</v>
      </c>
      <c r="AF12" s="16" t="str">
        <f>IF(OR(F12=0,G12=0),"",IF(OR('償却資産明細書(入力)'!AA13="一括償却資産",AC12="償却終了",AD12="償却終了"),"－",AE12))</f>
        <v/>
      </c>
      <c r="AG12" s="16">
        <f>IF(OR('収支内訳書（裏）１'!I33="",'収支内訳書（裏）１'!K33="",'収支内訳書（裏）１'!M33="",'収支内訳書（裏）１'!O33=""),0,IF(F12&gt;0,ROUNDDOWN((I12-L12-U12)/Q12,0)+1+F12,0))</f>
        <v>0</v>
      </c>
      <c r="AH12" s="16" t="str">
        <f t="shared" si="12"/>
        <v>－</v>
      </c>
      <c r="AI12" s="16" t="str">
        <f t="shared" si="13"/>
        <v>－</v>
      </c>
      <c r="AJ12" s="16">
        <f t="shared" si="14"/>
        <v>0</v>
      </c>
      <c r="AK12" s="51">
        <f t="shared" si="15"/>
        <v>0</v>
      </c>
      <c r="AL12" s="607">
        <f t="shared" si="16"/>
        <v>0</v>
      </c>
      <c r="AM12" s="60">
        <f t="shared" si="17"/>
        <v>0</v>
      </c>
      <c r="AN12" s="614">
        <f t="shared" si="18"/>
        <v>0</v>
      </c>
      <c r="AO12" s="610"/>
      <c r="AP12" s="16">
        <f>IF(OR('償却資産明細書(入力)'!D13="",'償却資産明細書(入力)'!E13="",'償却資産明細書(入力)'!F13="",'償却資産明細書(入力)'!G13=""),0,IF(ISTEXT(AB12),AB12,I12-AN12))</f>
        <v>0</v>
      </c>
      <c r="AQ12" s="610"/>
      <c r="AS12" s="16" t="b">
        <f>IF(AND('償却資産明細書(入力)'!AA13="一括償却資産",E12&gt;F12+X12+1),"償却済、記載不要")</f>
        <v>0</v>
      </c>
      <c r="AT12" s="16" t="b">
        <f>IF(AND('償却資産明細書(入力)'!E13&gt;0,'償却資産明細書(入力)'!F13&lt;1),"取得月を入力！")</f>
        <v>0</v>
      </c>
      <c r="AU12" s="16" t="b">
        <f>IF(AND('償却資産明細書(入力)'!E13&gt;0,'償却資産明細書(入力)'!D13=""),"元号を入力")</f>
        <v>0</v>
      </c>
      <c r="AV12" s="16" t="b">
        <f>IF(AND('償却資産明細書(入力)'!G13&gt;0,OR('償却資産明細書(入力)'!E13&lt;1,'償却資産明細書(入力)'!F13&lt;1)),"取得年を入力！")</f>
        <v>0</v>
      </c>
      <c r="AW12" s="16">
        <f t="shared" si="19"/>
        <v>0</v>
      </c>
      <c r="AZ12" s="51" t="b">
        <f t="shared" si="20"/>
        <v>0</v>
      </c>
      <c r="BA12" s="16" t="b">
        <f>IF('償却資産明細書(入力)'!AA13="",IF(AND('償却資産明細書(入力)'!G13&gt;1,'償却資産明細書(入力)'!K13=0),"耐用年数を入力！"))</f>
        <v>0</v>
      </c>
      <c r="BB12" s="342">
        <f t="shared" si="21"/>
        <v>0</v>
      </c>
      <c r="BC12" s="611">
        <f t="shared" si="22"/>
        <v>0</v>
      </c>
      <c r="BE12" s="16" t="b">
        <f>IF(OR(AND('償却資産明細書(入力)'!U13="",'償却資産明細書(入力)'!G13&gt;1,'償却資産明細書(入力)'!Y13&gt;0),AND('償却資産明細書(入力)'!U13="",'償却資産明細書(入力)'!S13&gt;1)),"事業割合入力")</f>
        <v>0</v>
      </c>
      <c r="BF12" s="16" t="b">
        <f>IF('償却資産明細書(入力)'!U13&gt;1,"事業割合エラー")</f>
        <v>0</v>
      </c>
      <c r="BG12" s="342">
        <f>IF(BE12="事業割合入力",BE12,IF(BF12="事業割合エラー",BF12,ROUNDDOWN('償却資産明細書(入力)'!U13*BB12,0)))</f>
        <v>0</v>
      </c>
      <c r="BH12" s="611">
        <f>IF(BE12="事業割合入力",BE12,IF(BF12="事業割合エラー",BF12,ROUNDDOWN('償却資産明細書(入力)'!U13*BC12,0)))</f>
        <v>0</v>
      </c>
      <c r="BI12" s="342">
        <f>IF('償却資産明細書(入力)'!Y13&gt;0,ROUNDDOWN(AP11*'償却資産明細書(入力)'!U13,0),0)</f>
        <v>0</v>
      </c>
      <c r="BJ12" s="342">
        <f t="shared" si="23"/>
        <v>0</v>
      </c>
      <c r="BK12" s="342">
        <f>IF(H12&gt;0,'償却資産明細書(入力)'!Z13*'償却資産明細書(入力)'!U13,0)</f>
        <v>0</v>
      </c>
      <c r="BL12" s="342">
        <f t="shared" si="24"/>
        <v>0</v>
      </c>
    </row>
    <row r="13" spans="1:64" x14ac:dyDescent="0.15">
      <c r="A13">
        <v>12</v>
      </c>
      <c r="B13" s="306">
        <f t="shared" si="0"/>
        <v>8.3000000000000004E-2</v>
      </c>
      <c r="C13" s="304">
        <f t="shared" si="1"/>
        <v>8.4000000000000005E-2</v>
      </c>
      <c r="E13" s="51">
        <f>計算シート!$C$2+63</f>
        <v>68</v>
      </c>
      <c r="F13" s="51">
        <f>IF('償却資産明細書(入力)'!D14="平成",'償却資産明細書(入力)'!E14+63,'償却資産明細書(入力)'!E14)</f>
        <v>0</v>
      </c>
      <c r="G13" s="51">
        <f>'償却資産明細書(入力)'!F14</f>
        <v>0</v>
      </c>
      <c r="H13" s="51">
        <f>'償却資産明細書(入力)'!Y14</f>
        <v>0</v>
      </c>
      <c r="I13" s="51">
        <f>'償却資産明細書(入力)'!G14</f>
        <v>0</v>
      </c>
      <c r="J13" s="51">
        <f>IF(OR(AND('償却資産明細書(入力)'!D14="平成",'償却資産明細書(入力)'!E14&gt;=19,'償却資産明細書(入力)'!F14&gt;=4),AND('償却資産明細書(入力)'!D14="平成",'償却資産明細書(入力)'!E14&gt;=20)),I13,IF('償却資産明細書(入力)'!AA14="一括償却資産",I13,ROUNDDOWN(I13*0.9,0)))</f>
        <v>0</v>
      </c>
      <c r="K13" s="51">
        <f>IF('償却資産明細書(入力)'!AA14="一括償却資産",0,IF(I13&gt;0,1,0))</f>
        <v>0</v>
      </c>
      <c r="L13" s="342">
        <f>IF(OR(AND(F13=82,G13&gt;3),F13&gt;82),0,IF('償却資産明細書(入力)'!AA14="一括償却資産",0,ROUNDDOWN(I13*0.05,0)))</f>
        <v>0</v>
      </c>
      <c r="M13" s="51">
        <f>'償却資産明細書(入力)'!J14</f>
        <v>0</v>
      </c>
      <c r="N13" s="607">
        <f>'償却資産明細書(入力)'!K14</f>
        <v>0</v>
      </c>
      <c r="O13" s="356">
        <f t="shared" si="2"/>
        <v>0</v>
      </c>
      <c r="P13" s="609">
        <f t="shared" si="3"/>
        <v>0</v>
      </c>
      <c r="Q13" s="615">
        <f>IF(AND(F13&gt;=82,G13&gt;3),IF('償却資産明細書(入力)'!AA14="一括償却資産",ROUNDDOWN(I13/3,0),ROUNDDOWN(I13*O13,0)),IF('償却資産明細書(入力)'!AA14="一括償却資産",ROUNDDOWN(J13/3,0),ROUNDDOWN(J13*O13,0)))</f>
        <v>0</v>
      </c>
      <c r="R13" s="607">
        <f>IF(AND(F13&gt;=82,G13&gt;3),IF('償却資産明細書(入力)'!AA14="一括償却資産",ROUNDDOWN(I13/3,0),ROUNDDOWN(I13*P13,0)),IF('償却資産明細書(入力)'!AA14="一括償却資産",ROUNDDOWN(J13/3,0),ROUNDDOWN(J13*P13,0)))</f>
        <v>0</v>
      </c>
      <c r="T13" s="51">
        <f t="shared" si="4"/>
        <v>13</v>
      </c>
      <c r="U13" s="51">
        <f>IF(AND(F13&gt;=82,G13&gt;3),IF('償却資産明細書(入力)'!AA14="一括償却資産",ROUNDUP(I13/3,0),IF(AND(E13=F13,H13&gt;0),ROUNDDOWN(Q13*AF13/12,0),ROUNDDOWN(Q13*T13/12,0))),IF('償却資産明細書(入力)'!AA14="一括償却資産",ROUNDDOWN(J13/3,0),IF(AND(E13=F13,H13&gt;0),ROUNDDOWN(Q13*AF13/12,0),ROUNDDOWN(Q13*T13/12,0))))</f>
        <v>0</v>
      </c>
      <c r="V13" s="607">
        <f>IF(AND(F13&gt;=82,G13&gt;3),IF('償却資産明細書(入力)'!AA14="一括償却資産",ROUNDUP(I13/3,0),IF(AND(E13=F13,H13&gt;0),ROUNDDOWN(R13*AF13/12,0),ROUNDDOWN(R13*T13/12,0))),IF('償却資産明細書(入力)'!AA14="一括償却資産",ROUNDDOWN(J13/3,0),IF(AND(E13=F13,H13&gt;0),ROUNDDOWN(R13*AF13/12,0),ROUNDDOWN(R13*T13/12,0))))</f>
        <v>0</v>
      </c>
      <c r="W13" s="51">
        <f>IF('償却資産明細書(入力)'!D14="",0,IF(OR(AC13="最終年",AD13="最終年"),Q13*Y13/12,Z13))</f>
        <v>0</v>
      </c>
      <c r="X13" s="51">
        <f t="shared" si="5"/>
        <v>0</v>
      </c>
      <c r="Y13" s="51">
        <f t="shared" si="6"/>
        <v>0</v>
      </c>
      <c r="Z13" s="51">
        <f t="shared" si="7"/>
        <v>0</v>
      </c>
      <c r="AA13" s="51">
        <f>IF('償却資産明細書(入力)'!AA14="一括償却資産",Z13,IF(Z13&lt;W13,Z13,W13))</f>
        <v>0</v>
      </c>
      <c r="AB13" s="51" t="b">
        <f t="shared" si="8"/>
        <v>0</v>
      </c>
      <c r="AC13" s="51" t="str">
        <f t="shared" si="9"/>
        <v/>
      </c>
      <c r="AD13" s="51" t="str">
        <f t="shared" si="10"/>
        <v/>
      </c>
      <c r="AE13" s="51" t="str">
        <f t="shared" si="11"/>
        <v>－</v>
      </c>
      <c r="AF13" s="16" t="str">
        <f>IF(OR(F13=0,G13=0),"",IF(OR('償却資産明細書(入力)'!AA14="一括償却資産",AC13="償却終了",AD13="償却終了"),"－",AE13))</f>
        <v/>
      </c>
      <c r="AG13" s="16">
        <f>IF(OR('収支内訳書（裏）１'!I34="",'収支内訳書（裏）１'!K34="",'収支内訳書（裏）１'!M34="",'収支内訳書（裏）１'!O34=""),0,IF(F13&gt;0,ROUNDDOWN((I13-L13-U13)/Q13,0)+1+F13,0))</f>
        <v>0</v>
      </c>
      <c r="AH13" s="16" t="str">
        <f t="shared" si="12"/>
        <v>－</v>
      </c>
      <c r="AI13" s="16" t="str">
        <f t="shared" si="13"/>
        <v>－</v>
      </c>
      <c r="AJ13" s="16">
        <f t="shared" si="14"/>
        <v>0</v>
      </c>
      <c r="AK13" s="51">
        <f t="shared" si="15"/>
        <v>0</v>
      </c>
      <c r="AL13" s="607">
        <f t="shared" si="16"/>
        <v>0</v>
      </c>
      <c r="AM13" s="60">
        <f t="shared" si="17"/>
        <v>0</v>
      </c>
      <c r="AN13" s="614">
        <f t="shared" si="18"/>
        <v>0</v>
      </c>
      <c r="AO13" s="610"/>
      <c r="AP13" s="16">
        <f>IF(OR('償却資産明細書(入力)'!D14="",'償却資産明細書(入力)'!E14="",'償却資産明細書(入力)'!F14="",'償却資産明細書(入力)'!G14=""),0,IF(ISTEXT(AB13),AB13,I13-AN13))</f>
        <v>0</v>
      </c>
      <c r="AQ13" s="610"/>
      <c r="AS13" s="16" t="b">
        <f>IF(AND('償却資産明細書(入力)'!AA14="一括償却資産",E13&gt;F13+X13+1),"償却済、記載不要")</f>
        <v>0</v>
      </c>
      <c r="AT13" s="16" t="b">
        <f>IF(AND('償却資産明細書(入力)'!E14&gt;0,'償却資産明細書(入力)'!F14&lt;1),"取得月を入力！")</f>
        <v>0</v>
      </c>
      <c r="AU13" s="16" t="b">
        <f>IF(AND('償却資産明細書(入力)'!E14&gt;0,'償却資産明細書(入力)'!D14=""),"元号を入力")</f>
        <v>0</v>
      </c>
      <c r="AV13" s="16" t="b">
        <f>IF(AND('償却資産明細書(入力)'!G14&gt;0,OR('償却資産明細書(入力)'!E14&lt;1,'償却資産明細書(入力)'!F14&lt;1)),"取得年を入力！")</f>
        <v>0</v>
      </c>
      <c r="AW13" s="16">
        <f t="shared" si="19"/>
        <v>0</v>
      </c>
      <c r="AZ13" s="51" t="b">
        <f t="shared" si="20"/>
        <v>0</v>
      </c>
      <c r="BA13" s="16" t="b">
        <f>IF('償却資産明細書(入力)'!AA14="",IF(AND('償却資産明細書(入力)'!G14&gt;1,'償却資産明細書(入力)'!K14=0),"耐用年数を入力！"))</f>
        <v>0</v>
      </c>
      <c r="BB13" s="342">
        <f t="shared" si="21"/>
        <v>0</v>
      </c>
      <c r="BC13" s="611">
        <f t="shared" si="22"/>
        <v>0</v>
      </c>
      <c r="BE13" s="16" t="b">
        <f>IF(OR(AND('償却資産明細書(入力)'!U14="",'償却資産明細書(入力)'!G14&gt;1,'償却資産明細書(入力)'!Y14&gt;0),AND('償却資産明細書(入力)'!U14="",'償却資産明細書(入力)'!S14&gt;1)),"事業割合入力")</f>
        <v>0</v>
      </c>
      <c r="BF13" s="16" t="b">
        <f>IF('償却資産明細書(入力)'!U14&gt;1,"事業割合エラー")</f>
        <v>0</v>
      </c>
      <c r="BG13" s="342">
        <f>IF(BE13="事業割合入力",BE13,IF(BF13="事業割合エラー",BF13,ROUNDDOWN('償却資産明細書(入力)'!U14*BB13,0)))</f>
        <v>0</v>
      </c>
      <c r="BH13" s="611">
        <f>IF(BE13="事業割合入力",BE13,IF(BF13="事業割合エラー",BF13,ROUNDDOWN('償却資産明細書(入力)'!U14*BC13,0)))</f>
        <v>0</v>
      </c>
      <c r="BI13" s="342">
        <f>IF('償却資産明細書(入力)'!Y14&gt;0,ROUNDDOWN(AP12*'償却資産明細書(入力)'!U14,0),0)</f>
        <v>0</v>
      </c>
      <c r="BJ13" s="342">
        <f t="shared" si="23"/>
        <v>0</v>
      </c>
      <c r="BK13" s="342">
        <f>IF(H13&gt;0,'償却資産明細書(入力)'!Z14*'償却資産明細書(入力)'!U14,0)</f>
        <v>0</v>
      </c>
      <c r="BL13" s="342">
        <f t="shared" si="24"/>
        <v>0</v>
      </c>
    </row>
    <row r="14" spans="1:64" x14ac:dyDescent="0.15">
      <c r="A14">
        <v>13</v>
      </c>
      <c r="B14" s="306">
        <f t="shared" si="0"/>
        <v>7.5999999999999998E-2</v>
      </c>
      <c r="C14" s="304">
        <f t="shared" si="1"/>
        <v>7.6999999999999999E-2</v>
      </c>
      <c r="E14" s="51">
        <f>計算シート!$C$2+63</f>
        <v>68</v>
      </c>
      <c r="F14" s="51">
        <f>IF('償却資産明細書(入力)'!D15="平成",'償却資産明細書(入力)'!E15+63,'償却資産明細書(入力)'!E15)</f>
        <v>0</v>
      </c>
      <c r="G14" s="51">
        <f>'償却資産明細書(入力)'!F15</f>
        <v>0</v>
      </c>
      <c r="H14" s="51">
        <f>'償却資産明細書(入力)'!Y15</f>
        <v>0</v>
      </c>
      <c r="I14" s="51">
        <f>'償却資産明細書(入力)'!G15</f>
        <v>0</v>
      </c>
      <c r="J14" s="51">
        <f>IF(OR(AND('償却資産明細書(入力)'!D15="平成",'償却資産明細書(入力)'!E15&gt;=19,'償却資産明細書(入力)'!F15&gt;=4),AND('償却資産明細書(入力)'!D15="平成",'償却資産明細書(入力)'!E15&gt;=20)),I14,IF('償却資産明細書(入力)'!AA15="一括償却資産",I14,ROUNDDOWN(I14*0.9,0)))</f>
        <v>0</v>
      </c>
      <c r="K14" s="51">
        <f>IF('償却資産明細書(入力)'!AA15="一括償却資産",0,IF(I14&gt;0,1,0))</f>
        <v>0</v>
      </c>
      <c r="L14" s="342">
        <f>IF(OR(AND(F14=82,G14&gt;3),F14&gt;82),0,IF('償却資産明細書(入力)'!AA15="一括償却資産",0,ROUNDDOWN(I14*0.05,0)))</f>
        <v>0</v>
      </c>
      <c r="M14" s="51">
        <f>'償却資産明細書(入力)'!J15</f>
        <v>0</v>
      </c>
      <c r="N14" s="607">
        <f>'償却資産明細書(入力)'!K15</f>
        <v>0</v>
      </c>
      <c r="O14" s="356">
        <f t="shared" si="2"/>
        <v>0</v>
      </c>
      <c r="P14" s="609">
        <f t="shared" si="3"/>
        <v>0</v>
      </c>
      <c r="Q14" s="615">
        <f>IF(AND(F14&gt;=82,G14&gt;3),IF('償却資産明細書(入力)'!AA15="一括償却資産",ROUNDDOWN(I14/3,0),ROUNDDOWN(I14*O14,0)),IF('償却資産明細書(入力)'!AA15="一括償却資産",ROUNDDOWN(J14/3,0),ROUNDDOWN(J14*O14,0)))</f>
        <v>0</v>
      </c>
      <c r="R14" s="607">
        <f>IF(AND(F14&gt;=82,G14&gt;3),IF('償却資産明細書(入力)'!AA15="一括償却資産",ROUNDDOWN(I14/3,0),ROUNDDOWN(I14*P14,0)),IF('償却資産明細書(入力)'!AA15="一括償却資産",ROUNDDOWN(J14/3,0),ROUNDDOWN(J14*P14,0)))</f>
        <v>0</v>
      </c>
      <c r="T14" s="51">
        <f t="shared" si="4"/>
        <v>13</v>
      </c>
      <c r="U14" s="51">
        <f>IF(AND(F14&gt;=82,G14&gt;3),IF('償却資産明細書(入力)'!AA15="一括償却資産",ROUNDUP(I14/3,0),IF(AND(E14=F14,H14&gt;0),ROUNDDOWN(Q14*AF14/12,0),ROUNDDOWN(Q14*T14/12,0))),IF('償却資産明細書(入力)'!AA15="一括償却資産",ROUNDDOWN(J14/3,0),IF(AND(E14=F14,H14&gt;0),ROUNDDOWN(Q14*AF14/12,0),ROUNDDOWN(Q14*T14/12,0))))</f>
        <v>0</v>
      </c>
      <c r="V14" s="607">
        <f>IF(AND(F14&gt;=82,G14&gt;3),IF('償却資産明細書(入力)'!AA15="一括償却資産",ROUNDUP(I14/3,0),IF(AND(E14=F14,H14&gt;0),ROUNDDOWN(R14*AF14/12,0),ROUNDDOWN(R14*T14/12,0))),IF('償却資産明細書(入力)'!AA15="一括償却資産",ROUNDDOWN(J14/3,0),IF(AND(E14=F14,H14&gt;0),ROUNDDOWN(R14*AF14/12,0),ROUNDDOWN(R14*T14/12,0))))</f>
        <v>0</v>
      </c>
      <c r="W14" s="51">
        <f>IF('償却資産明細書(入力)'!D15="",0,IF(OR(AC14="最終年",AD14="最終年"),Q14*Y14/12,Z14))</f>
        <v>0</v>
      </c>
      <c r="X14" s="51">
        <f t="shared" si="5"/>
        <v>0</v>
      </c>
      <c r="Y14" s="51">
        <f t="shared" si="6"/>
        <v>0</v>
      </c>
      <c r="Z14" s="51">
        <f t="shared" si="7"/>
        <v>0</v>
      </c>
      <c r="AA14" s="51">
        <f>IF('償却資産明細書(入力)'!AA15="一括償却資産",Z14,IF(Z14&lt;W14,Z14,W14))</f>
        <v>0</v>
      </c>
      <c r="AB14" s="51" t="b">
        <f t="shared" si="8"/>
        <v>0</v>
      </c>
      <c r="AC14" s="51" t="str">
        <f t="shared" si="9"/>
        <v/>
      </c>
      <c r="AD14" s="51" t="str">
        <f t="shared" si="10"/>
        <v/>
      </c>
      <c r="AE14" s="51" t="str">
        <f t="shared" si="11"/>
        <v>－</v>
      </c>
      <c r="AF14" s="16" t="str">
        <f>IF(OR(F14=0,G14=0),"",IF(OR('償却資産明細書(入力)'!AA15="一括償却資産",AC14="償却終了",AD14="償却終了"),"－",AE14))</f>
        <v/>
      </c>
      <c r="AG14" s="16">
        <f>IF(OR('収支内訳書（裏）１'!I35="",'収支内訳書（裏）１'!K35="",'収支内訳書（裏）１'!M35="",'収支内訳書（裏）１'!O35=""),0,IF(F14&gt;0,ROUNDDOWN((I14-L14-U14)/Q14,0)+1+F14,0))</f>
        <v>0</v>
      </c>
      <c r="AH14" s="16" t="str">
        <f t="shared" si="12"/>
        <v>－</v>
      </c>
      <c r="AI14" s="16" t="str">
        <f t="shared" si="13"/>
        <v>－</v>
      </c>
      <c r="AJ14" s="16">
        <f t="shared" si="14"/>
        <v>0</v>
      </c>
      <c r="AK14" s="51">
        <f t="shared" si="15"/>
        <v>0</v>
      </c>
      <c r="AL14" s="607">
        <f t="shared" si="16"/>
        <v>0</v>
      </c>
      <c r="AM14" s="60">
        <f t="shared" si="17"/>
        <v>0</v>
      </c>
      <c r="AN14" s="614">
        <f t="shared" si="18"/>
        <v>0</v>
      </c>
      <c r="AO14" s="610"/>
      <c r="AP14" s="16">
        <f>IF(OR('償却資産明細書(入力)'!D15="",'償却資産明細書(入力)'!E15="",'償却資産明細書(入力)'!F15="",'償却資産明細書(入力)'!G15=""),0,IF(ISTEXT(AB14),AB14,I14-AN14))</f>
        <v>0</v>
      </c>
      <c r="AQ14" s="610"/>
      <c r="AS14" s="16" t="b">
        <f>IF(AND('償却資産明細書(入力)'!AA15="一括償却資産",E14&gt;F14+X14+1),"償却済、記載不要")</f>
        <v>0</v>
      </c>
      <c r="AT14" s="16" t="b">
        <f>IF(AND('償却資産明細書(入力)'!E15&gt;0,'償却資産明細書(入力)'!F15&lt;1),"取得月を入力！")</f>
        <v>0</v>
      </c>
      <c r="AU14" s="16" t="b">
        <f>IF(AND('償却資産明細書(入力)'!E15&gt;0,'償却資産明細書(入力)'!D15=""),"元号を入力")</f>
        <v>0</v>
      </c>
      <c r="AV14" s="16" t="b">
        <f>IF(AND('償却資産明細書(入力)'!G15&gt;0,OR('償却資産明細書(入力)'!E15&lt;1,'償却資産明細書(入力)'!F15&lt;1)),"取得年を入力！")</f>
        <v>0</v>
      </c>
      <c r="AW14" s="16">
        <f t="shared" si="19"/>
        <v>0</v>
      </c>
      <c r="AZ14" s="51" t="b">
        <f t="shared" si="20"/>
        <v>0</v>
      </c>
      <c r="BA14" s="16" t="b">
        <f>IF('償却資産明細書(入力)'!AA15="",IF(AND('償却資産明細書(入力)'!G15&gt;1,'償却資産明細書(入力)'!K15=0),"耐用年数を入力！"))</f>
        <v>0</v>
      </c>
      <c r="BB14" s="342">
        <f t="shared" si="21"/>
        <v>0</v>
      </c>
      <c r="BC14" s="611">
        <f t="shared" si="22"/>
        <v>0</v>
      </c>
      <c r="BE14" s="16" t="b">
        <f>IF(OR(AND('償却資産明細書(入力)'!U15="",'償却資産明細書(入力)'!G15&gt;1,'償却資産明細書(入力)'!Y15&gt;0),AND('償却資産明細書(入力)'!U15="",'償却資産明細書(入力)'!S15&gt;1)),"事業割合入力")</f>
        <v>0</v>
      </c>
      <c r="BF14" s="16" t="b">
        <f>IF('償却資産明細書(入力)'!U15&gt;1,"事業割合エラー")</f>
        <v>0</v>
      </c>
      <c r="BG14" s="342">
        <f>IF(BE14="事業割合入力",BE14,IF(BF14="事業割合エラー",BF14,ROUNDDOWN('償却資産明細書(入力)'!U15*BB14,0)))</f>
        <v>0</v>
      </c>
      <c r="BH14" s="611">
        <f>IF(BE14="事業割合入力",BE14,IF(BF14="事業割合エラー",BF14,ROUNDDOWN('償却資産明細書(入力)'!U15*BC14,0)))</f>
        <v>0</v>
      </c>
      <c r="BI14" s="342">
        <f>IF('償却資産明細書(入力)'!Y15&gt;0,ROUNDDOWN(AP13*'償却資産明細書(入力)'!U15,0),0)</f>
        <v>0</v>
      </c>
      <c r="BJ14" s="342">
        <f t="shared" si="23"/>
        <v>0</v>
      </c>
      <c r="BK14" s="342">
        <f>IF(H14&gt;0,'償却資産明細書(入力)'!Z15*'償却資産明細書(入力)'!U15,0)</f>
        <v>0</v>
      </c>
      <c r="BL14" s="342">
        <f t="shared" si="24"/>
        <v>0</v>
      </c>
    </row>
    <row r="15" spans="1:64" x14ac:dyDescent="0.15">
      <c r="A15">
        <v>14</v>
      </c>
      <c r="B15" s="306">
        <f t="shared" si="0"/>
        <v>7.0999999999999994E-2</v>
      </c>
      <c r="C15" s="304">
        <f t="shared" si="1"/>
        <v>7.1999999999999995E-2</v>
      </c>
      <c r="E15" s="51">
        <f>計算シート!$C$2+63</f>
        <v>68</v>
      </c>
      <c r="F15" s="51">
        <f>IF('償却資産明細書(入力)'!D16="平成",'償却資産明細書(入力)'!E16+63,'償却資産明細書(入力)'!E16)</f>
        <v>0</v>
      </c>
      <c r="G15" s="51">
        <f>'償却資産明細書(入力)'!F16</f>
        <v>0</v>
      </c>
      <c r="H15" s="51">
        <f>'償却資産明細書(入力)'!Y16</f>
        <v>0</v>
      </c>
      <c r="I15" s="51">
        <f>'償却資産明細書(入力)'!G16</f>
        <v>0</v>
      </c>
      <c r="J15" s="51">
        <f>IF(OR(AND('償却資産明細書(入力)'!D16="平成",'償却資産明細書(入力)'!E16&gt;=19,'償却資産明細書(入力)'!F16&gt;=4),AND('償却資産明細書(入力)'!D16="平成",'償却資産明細書(入力)'!E16&gt;=20)),I15,IF('償却資産明細書(入力)'!AA16="一括償却資産",I15,ROUNDDOWN(I15*0.9,0)))</f>
        <v>0</v>
      </c>
      <c r="K15" s="51">
        <f>IF('償却資産明細書(入力)'!AA16="一括償却資産",0,IF(I15&gt;0,1,0))</f>
        <v>0</v>
      </c>
      <c r="L15" s="342">
        <f>IF(OR(AND(F15=82,G15&gt;3),F15&gt;82),0,IF('償却資産明細書(入力)'!AA16="一括償却資産",0,ROUNDDOWN(I15*0.05,0)))</f>
        <v>0</v>
      </c>
      <c r="M15" s="51">
        <f>'償却資産明細書(入力)'!J16</f>
        <v>0</v>
      </c>
      <c r="N15" s="607">
        <f>'償却資産明細書(入力)'!K16</f>
        <v>0</v>
      </c>
      <c r="O15" s="356">
        <f t="shared" si="2"/>
        <v>0</v>
      </c>
      <c r="P15" s="609">
        <f t="shared" si="3"/>
        <v>0</v>
      </c>
      <c r="Q15" s="615">
        <f>IF(AND(F15&gt;=82,G15&gt;3),IF('償却資産明細書(入力)'!AA16="一括償却資産",ROUNDDOWN(I15/3,0),ROUNDDOWN(I15*O15,0)),IF('償却資産明細書(入力)'!AA16="一括償却資産",ROUNDDOWN(J15/3,0),ROUNDDOWN(J15*O15,0)))</f>
        <v>0</v>
      </c>
      <c r="R15" s="607">
        <f>IF(AND(F15&gt;=82,G15&gt;3),IF('償却資産明細書(入力)'!AA16="一括償却資産",ROUNDDOWN(I15/3,0),ROUNDDOWN(I15*P15,0)),IF('償却資産明細書(入力)'!AA16="一括償却資産",ROUNDDOWN(J15/3,0),ROUNDDOWN(J15*P15,0)))</f>
        <v>0</v>
      </c>
      <c r="T15" s="51">
        <f t="shared" si="4"/>
        <v>13</v>
      </c>
      <c r="U15" s="51">
        <f>IF(AND(F15&gt;=82,G15&gt;3),IF('償却資産明細書(入力)'!AA16="一括償却資産",ROUNDUP(I15/3,0),IF(AND(E15=F15,H15&gt;0),ROUNDDOWN(Q15*AF15/12,0),ROUNDDOWN(Q15*T15/12,0))),IF('償却資産明細書(入力)'!AA16="一括償却資産",ROUNDDOWN(J15/3,0),IF(AND(E15=F15,H15&gt;0),ROUNDDOWN(Q15*AF15/12,0),ROUNDDOWN(Q15*T15/12,0))))</f>
        <v>0</v>
      </c>
      <c r="V15" s="607">
        <f>IF(AND(F15&gt;=82,G15&gt;3),IF('償却資産明細書(入力)'!AA16="一括償却資産",ROUNDUP(I15/3,0),IF(AND(E15=F15,H15&gt;0),ROUNDDOWN(R15*AF15/12,0),ROUNDDOWN(R15*T15/12,0))),IF('償却資産明細書(入力)'!AA16="一括償却資産",ROUNDDOWN(J15/3,0),IF(AND(E15=F15,H15&gt;0),ROUNDDOWN(R15*AF15/12,0),ROUNDDOWN(R15*T15/12,0))))</f>
        <v>0</v>
      </c>
      <c r="W15" s="51">
        <f>IF('償却資産明細書(入力)'!D16="",0,IF(OR(AC15="最終年",AD15="最終年"),Q15*Y15/12,Z15))</f>
        <v>0</v>
      </c>
      <c r="X15" s="51">
        <f t="shared" si="5"/>
        <v>0</v>
      </c>
      <c r="Y15" s="51">
        <f t="shared" si="6"/>
        <v>0</v>
      </c>
      <c r="Z15" s="51">
        <f t="shared" si="7"/>
        <v>0</v>
      </c>
      <c r="AA15" s="51">
        <f>IF('償却資産明細書(入力)'!AA16="一括償却資産",Z15,IF(Z15&lt;W15,Z15,W15))</f>
        <v>0</v>
      </c>
      <c r="AB15" s="51" t="b">
        <f t="shared" si="8"/>
        <v>0</v>
      </c>
      <c r="AC15" s="51" t="str">
        <f t="shared" si="9"/>
        <v/>
      </c>
      <c r="AD15" s="51" t="str">
        <f t="shared" si="10"/>
        <v/>
      </c>
      <c r="AE15" s="51" t="str">
        <f t="shared" si="11"/>
        <v>－</v>
      </c>
      <c r="AF15" s="16" t="str">
        <f>IF(OR(F15=0,G15=0),"",IF(OR('償却資産明細書(入力)'!AA16="一括償却資産",AC15="償却終了",AD15="償却終了"),"－",AE15))</f>
        <v/>
      </c>
      <c r="AG15" s="16">
        <f>IF(OR('収支内訳書（裏）１'!I36="",'収支内訳書（裏）１'!K36="",'収支内訳書（裏）１'!M36="",'収支内訳書（裏）１'!O36=""),0,IF(F15&gt;0,ROUNDDOWN((I15-L15-U15)/Q15,0)+1+F15,0))</f>
        <v>0</v>
      </c>
      <c r="AH15" s="16" t="str">
        <f t="shared" si="12"/>
        <v>－</v>
      </c>
      <c r="AI15" s="16" t="str">
        <f t="shared" si="13"/>
        <v>－</v>
      </c>
      <c r="AJ15" s="16">
        <f t="shared" si="14"/>
        <v>0</v>
      </c>
      <c r="AK15" s="51">
        <f t="shared" si="15"/>
        <v>0</v>
      </c>
      <c r="AL15" s="607">
        <f t="shared" si="16"/>
        <v>0</v>
      </c>
      <c r="AM15" s="60">
        <f t="shared" si="17"/>
        <v>0</v>
      </c>
      <c r="AN15" s="614">
        <f t="shared" si="18"/>
        <v>0</v>
      </c>
      <c r="AO15" s="610"/>
      <c r="AP15" s="16">
        <f>IF(OR('償却資産明細書(入力)'!D16="",'償却資産明細書(入力)'!E16="",'償却資産明細書(入力)'!F16="",'償却資産明細書(入力)'!G16=""),0,IF(ISTEXT(AB15),AB15,I15-AN15))</f>
        <v>0</v>
      </c>
      <c r="AQ15" s="610"/>
      <c r="AS15" s="16" t="b">
        <f>IF(AND('償却資産明細書(入力)'!AA16="一括償却資産",E15&gt;F15+X15+1),"償却済、記載不要")</f>
        <v>0</v>
      </c>
      <c r="AT15" s="16" t="b">
        <f>IF(AND('償却資産明細書(入力)'!E16&gt;0,'償却資産明細書(入力)'!F16&lt;1),"取得月を入力！")</f>
        <v>0</v>
      </c>
      <c r="AU15" s="16" t="b">
        <f>IF(AND('償却資産明細書(入力)'!E16&gt;0,'償却資産明細書(入力)'!D16=""),"元号を入力")</f>
        <v>0</v>
      </c>
      <c r="AV15" s="16" t="b">
        <f>IF(AND('償却資産明細書(入力)'!G16&gt;0,OR('償却資産明細書(入力)'!E16&lt;1,'償却資産明細書(入力)'!F16&lt;1)),"取得年を入力！")</f>
        <v>0</v>
      </c>
      <c r="AW15" s="16">
        <f t="shared" si="19"/>
        <v>0</v>
      </c>
      <c r="AZ15" s="51" t="b">
        <f t="shared" si="20"/>
        <v>0</v>
      </c>
      <c r="BA15" s="16" t="b">
        <f>IF('償却資産明細書(入力)'!AA16="",IF(AND('償却資産明細書(入力)'!G16&gt;1,'償却資産明細書(入力)'!K16=0),"耐用年数を入力！"))</f>
        <v>0</v>
      </c>
      <c r="BB15" s="342">
        <f t="shared" si="21"/>
        <v>0</v>
      </c>
      <c r="BC15" s="611">
        <f t="shared" si="22"/>
        <v>0</v>
      </c>
      <c r="BE15" s="16" t="b">
        <f>IF(OR(AND('償却資産明細書(入力)'!U16="",'償却資産明細書(入力)'!G16&gt;1,'償却資産明細書(入力)'!Y16&gt;0),AND('償却資産明細書(入力)'!U16="",'償却資産明細書(入力)'!S16&gt;1)),"事業割合入力")</f>
        <v>0</v>
      </c>
      <c r="BF15" s="16" t="b">
        <f>IF('償却資産明細書(入力)'!U16&gt;1,"事業割合エラー")</f>
        <v>0</v>
      </c>
      <c r="BG15" s="342">
        <f>IF(BE15="事業割合入力",BE15,IF(BF15="事業割合エラー",BF15,ROUNDDOWN('償却資産明細書(入力)'!U16*BB15,0)))</f>
        <v>0</v>
      </c>
      <c r="BH15" s="611">
        <f>IF(BE15="事業割合入力",BE15,IF(BF15="事業割合エラー",BF15,ROUNDDOWN('償却資産明細書(入力)'!U16*BC15,0)))</f>
        <v>0</v>
      </c>
      <c r="BI15" s="342">
        <f>IF('償却資産明細書(入力)'!Y16&gt;0,ROUNDDOWN(AP14*'償却資産明細書(入力)'!U16,0),0)</f>
        <v>0</v>
      </c>
      <c r="BJ15" s="342">
        <f t="shared" si="23"/>
        <v>0</v>
      </c>
      <c r="BK15" s="342">
        <f>IF(H15&gt;0,'償却資産明細書(入力)'!Z16*'償却資産明細書(入力)'!U16,0)</f>
        <v>0</v>
      </c>
      <c r="BL15" s="342">
        <f t="shared" si="24"/>
        <v>0</v>
      </c>
    </row>
    <row r="16" spans="1:64" x14ac:dyDescent="0.15">
      <c r="A16">
        <v>15</v>
      </c>
      <c r="B16" s="306">
        <f t="shared" si="0"/>
        <v>6.6000000000000003E-2</v>
      </c>
      <c r="C16" s="304">
        <f t="shared" si="1"/>
        <v>6.7000000000000004E-2</v>
      </c>
      <c r="E16" s="51">
        <f>計算シート!$C$2+63</f>
        <v>68</v>
      </c>
      <c r="F16" s="51">
        <f>IF('償却資産明細書(入力)'!D17="平成",'償却資産明細書(入力)'!E17+63,'償却資産明細書(入力)'!E17)</f>
        <v>0</v>
      </c>
      <c r="G16" s="51">
        <f>'償却資産明細書(入力)'!F17</f>
        <v>0</v>
      </c>
      <c r="H16" s="51">
        <f>'償却資産明細書(入力)'!Y17</f>
        <v>0</v>
      </c>
      <c r="I16" s="51">
        <f>'償却資産明細書(入力)'!G17</f>
        <v>0</v>
      </c>
      <c r="J16" s="51">
        <f>IF(OR(AND('償却資産明細書(入力)'!D17="平成",'償却資産明細書(入力)'!E17&gt;=19,'償却資産明細書(入力)'!F17&gt;=4),AND('償却資産明細書(入力)'!D17="平成",'償却資産明細書(入力)'!E17&gt;=20)),I16,IF('償却資産明細書(入力)'!AA17="一括償却資産",I16,ROUNDDOWN(I16*0.9,0)))</f>
        <v>0</v>
      </c>
      <c r="K16" s="51">
        <f>IF('償却資産明細書(入力)'!AA17="一括償却資産",0,IF(I16&gt;0,1,0))</f>
        <v>0</v>
      </c>
      <c r="L16" s="342">
        <f>IF(OR(AND(F16=82,G16&gt;3),F16&gt;82),0,IF('償却資産明細書(入力)'!AA17="一括償却資産",0,ROUNDDOWN(I16*0.05,0)))</f>
        <v>0</v>
      </c>
      <c r="M16" s="51">
        <f>'償却資産明細書(入力)'!J17</f>
        <v>0</v>
      </c>
      <c r="N16" s="607">
        <f>'償却資産明細書(入力)'!K17</f>
        <v>0</v>
      </c>
      <c r="O16" s="356">
        <f t="shared" si="2"/>
        <v>0</v>
      </c>
      <c r="P16" s="609">
        <f t="shared" si="3"/>
        <v>0</v>
      </c>
      <c r="Q16" s="615">
        <f>IF(AND(F16&gt;=82,G16&gt;3),IF('償却資産明細書(入力)'!AA17="一括償却資産",ROUNDDOWN(I16/3,0),ROUNDDOWN(I16*O16,0)),IF('償却資産明細書(入力)'!AA17="一括償却資産",ROUNDDOWN(J16/3,0),ROUNDDOWN(J16*O16,0)))</f>
        <v>0</v>
      </c>
      <c r="R16" s="607">
        <f>IF(AND(F16&gt;=82,G16&gt;3),IF('償却資産明細書(入力)'!AA17="一括償却資産",ROUNDDOWN(I16/3,0),ROUNDDOWN(I16*P16,0)),IF('償却資産明細書(入力)'!AA17="一括償却資産",ROUNDDOWN(J16/3,0),ROUNDDOWN(J16*P16,0)))</f>
        <v>0</v>
      </c>
      <c r="T16" s="51">
        <f t="shared" si="4"/>
        <v>13</v>
      </c>
      <c r="U16" s="51">
        <f>IF(AND(F16&gt;=82,G16&gt;3),IF('償却資産明細書(入力)'!AA17="一括償却資産",ROUNDUP(I16/3,0),IF(AND(E16=F16,H16&gt;0),ROUNDDOWN(Q16*AF16/12,0),ROUNDDOWN(Q16*T16/12,0))),IF('償却資産明細書(入力)'!AA17="一括償却資産",ROUNDDOWN(J16/3,0),IF(AND(E16=F16,H16&gt;0),ROUNDDOWN(Q16*AF16/12,0),ROUNDDOWN(Q16*T16/12,0))))</f>
        <v>0</v>
      </c>
      <c r="V16" s="607">
        <f>IF(AND(F16&gt;=82,G16&gt;3),IF('償却資産明細書(入力)'!AA17="一括償却資産",ROUNDUP(I16/3,0),IF(AND(E16=F16,H16&gt;0),ROUNDDOWN(R16*AF16/12,0),ROUNDDOWN(R16*T16/12,0))),IF('償却資産明細書(入力)'!AA17="一括償却資産",ROUNDDOWN(J16/3,0),IF(AND(E16=F16,H16&gt;0),ROUNDDOWN(R16*AF16/12,0),ROUNDDOWN(R16*T16/12,0))))</f>
        <v>0</v>
      </c>
      <c r="W16" s="51">
        <f>IF('償却資産明細書(入力)'!D17="",0,IF(OR(AC16="最終年",AD16="最終年"),Q16*Y16/12,Z16))</f>
        <v>0</v>
      </c>
      <c r="X16" s="51">
        <f t="shared" si="5"/>
        <v>0</v>
      </c>
      <c r="Y16" s="51">
        <f t="shared" si="6"/>
        <v>0</v>
      </c>
      <c r="Z16" s="51">
        <f t="shared" si="7"/>
        <v>0</v>
      </c>
      <c r="AA16" s="51">
        <f>IF('償却資産明細書(入力)'!AA17="一括償却資産",Z16,IF(Z16&lt;W16,Z16,W16))</f>
        <v>0</v>
      </c>
      <c r="AB16" s="51" t="b">
        <f t="shared" si="8"/>
        <v>0</v>
      </c>
      <c r="AC16" s="51" t="str">
        <f t="shared" si="9"/>
        <v/>
      </c>
      <c r="AD16" s="51" t="str">
        <f t="shared" si="10"/>
        <v/>
      </c>
      <c r="AE16" s="51" t="str">
        <f t="shared" si="11"/>
        <v>－</v>
      </c>
      <c r="AF16" s="16" t="str">
        <f>IF(OR(F16=0,G16=0),"",IF(OR('償却資産明細書(入力)'!AA17="一括償却資産",AC16="償却終了",AD16="償却終了"),"－",AE16))</f>
        <v/>
      </c>
      <c r="AG16" s="16">
        <f>IF(OR('収支内訳書（裏）１'!I37="",'収支内訳書（裏）１'!K37="",'収支内訳書（裏）１'!M37="",'収支内訳書（裏）１'!O37=""),0,IF(F16&gt;0,ROUNDDOWN((I16-L16-U16)/Q16,0)+1+F16,0))</f>
        <v>0</v>
      </c>
      <c r="AH16" s="16" t="str">
        <f t="shared" si="12"/>
        <v>－</v>
      </c>
      <c r="AI16" s="16" t="str">
        <f t="shared" si="13"/>
        <v>－</v>
      </c>
      <c r="AJ16" s="16">
        <f t="shared" si="14"/>
        <v>0</v>
      </c>
      <c r="AK16" s="51">
        <f t="shared" si="15"/>
        <v>0</v>
      </c>
      <c r="AL16" s="607">
        <f t="shared" si="16"/>
        <v>0</v>
      </c>
      <c r="AM16" s="60">
        <f t="shared" si="17"/>
        <v>0</v>
      </c>
      <c r="AN16" s="614">
        <f t="shared" si="18"/>
        <v>0</v>
      </c>
      <c r="AO16" s="610"/>
      <c r="AP16" s="16">
        <f>IF(OR('償却資産明細書(入力)'!D17="",'償却資産明細書(入力)'!E17="",'償却資産明細書(入力)'!F17="",'償却資産明細書(入力)'!G17=""),0,IF(ISTEXT(AB16),AB16,I16-AN16))</f>
        <v>0</v>
      </c>
      <c r="AQ16" s="610"/>
      <c r="AS16" s="16" t="b">
        <f>IF(AND('償却資産明細書(入力)'!AA17="一括償却資産",E16&gt;F16+X16+1),"償却済、記載不要")</f>
        <v>0</v>
      </c>
      <c r="AT16" s="16" t="b">
        <f>IF(AND('償却資産明細書(入力)'!E17&gt;0,'償却資産明細書(入力)'!F17&lt;1),"取得月を入力！")</f>
        <v>0</v>
      </c>
      <c r="AU16" s="16" t="b">
        <f>IF(AND('償却資産明細書(入力)'!E17&gt;0,'償却資産明細書(入力)'!D17=""),"元号を入力")</f>
        <v>0</v>
      </c>
      <c r="AV16" s="16" t="b">
        <f>IF(AND('償却資産明細書(入力)'!G17&gt;0,OR('償却資産明細書(入力)'!E17&lt;1,'償却資産明細書(入力)'!F17&lt;1)),"取得年を入力！")</f>
        <v>0</v>
      </c>
      <c r="AW16" s="16">
        <f t="shared" si="19"/>
        <v>0</v>
      </c>
      <c r="AZ16" s="51" t="b">
        <f t="shared" si="20"/>
        <v>0</v>
      </c>
      <c r="BA16" s="16" t="b">
        <f>IF('償却資産明細書(入力)'!AA17="",IF(AND('償却資産明細書(入力)'!G17&gt;1,'償却資産明細書(入力)'!K17=0),"耐用年数を入力！"))</f>
        <v>0</v>
      </c>
      <c r="BB16" s="342">
        <f t="shared" si="21"/>
        <v>0</v>
      </c>
      <c r="BC16" s="611">
        <f t="shared" si="22"/>
        <v>0</v>
      </c>
      <c r="BE16" s="16" t="b">
        <f>IF(OR(AND('償却資産明細書(入力)'!U17="",'償却資産明細書(入力)'!G17&gt;1,'償却資産明細書(入力)'!Y17&gt;0),AND('償却資産明細書(入力)'!U17="",'償却資産明細書(入力)'!S17&gt;1)),"事業割合入力")</f>
        <v>0</v>
      </c>
      <c r="BF16" s="16" t="b">
        <f>IF('償却資産明細書(入力)'!U17&gt;1,"事業割合エラー")</f>
        <v>0</v>
      </c>
      <c r="BG16" s="342">
        <f>IF(BE16="事業割合入力",BE16,IF(BF16="事業割合エラー",BF16,ROUNDDOWN('償却資産明細書(入力)'!U17*BB16,0)))</f>
        <v>0</v>
      </c>
      <c r="BH16" s="611">
        <f>IF(BE16="事業割合入力",BE16,IF(BF16="事業割合エラー",BF16,ROUNDDOWN('償却資産明細書(入力)'!U17*BC16,0)))</f>
        <v>0</v>
      </c>
      <c r="BI16" s="342">
        <f>IF('償却資産明細書(入力)'!Y17&gt;0,ROUNDDOWN(AP15*'償却資産明細書(入力)'!U17,0),0)</f>
        <v>0</v>
      </c>
      <c r="BJ16" s="342">
        <f t="shared" si="23"/>
        <v>0</v>
      </c>
      <c r="BK16" s="342">
        <f>IF(H16&gt;0,'償却資産明細書(入力)'!Z17*'償却資産明細書(入力)'!U17,0)</f>
        <v>0</v>
      </c>
      <c r="BL16" s="342">
        <f t="shared" si="24"/>
        <v>0</v>
      </c>
    </row>
    <row r="17" spans="1:64" x14ac:dyDescent="0.15">
      <c r="A17">
        <v>16</v>
      </c>
      <c r="B17" s="306">
        <f t="shared" si="0"/>
        <v>6.2E-2</v>
      </c>
      <c r="C17" s="304">
        <f t="shared" si="1"/>
        <v>6.3E-2</v>
      </c>
      <c r="E17" s="51">
        <f>計算シート!$C$2+63</f>
        <v>68</v>
      </c>
      <c r="F17" s="51">
        <f>IF('償却資産明細書(入力)'!D18="平成",'償却資産明細書(入力)'!E18+63,'償却資産明細書(入力)'!E18)</f>
        <v>0</v>
      </c>
      <c r="G17" s="51">
        <f>'償却資産明細書(入力)'!F18</f>
        <v>0</v>
      </c>
      <c r="H17" s="51">
        <f>'償却資産明細書(入力)'!Y18</f>
        <v>0</v>
      </c>
      <c r="I17" s="51">
        <f>'償却資産明細書(入力)'!G18</f>
        <v>0</v>
      </c>
      <c r="J17" s="51">
        <f>IF(OR(AND('償却資産明細書(入力)'!D18="平成",'償却資産明細書(入力)'!E18&gt;=19,'償却資産明細書(入力)'!F18&gt;=4),AND('償却資産明細書(入力)'!D18="平成",'償却資産明細書(入力)'!E18&gt;=20)),I17,IF('償却資産明細書(入力)'!AA18="一括償却資産",I17,ROUNDDOWN(I17*0.9,0)))</f>
        <v>0</v>
      </c>
      <c r="K17" s="51">
        <f>IF('償却資産明細書(入力)'!AA18="一括償却資産",0,IF(I17&gt;0,1,0))</f>
        <v>0</v>
      </c>
      <c r="L17" s="342">
        <f>IF(OR(AND(F17=82,G17&gt;3),F17&gt;82),0,IF('償却資産明細書(入力)'!AA18="一括償却資産",0,ROUNDDOWN(I17*0.05,0)))</f>
        <v>0</v>
      </c>
      <c r="M17" s="51">
        <f>'償却資産明細書(入力)'!J18</f>
        <v>0</v>
      </c>
      <c r="N17" s="607">
        <f>'償却資産明細書(入力)'!K18</f>
        <v>0</v>
      </c>
      <c r="O17" s="356">
        <f t="shared" si="2"/>
        <v>0</v>
      </c>
      <c r="P17" s="609">
        <f t="shared" si="3"/>
        <v>0</v>
      </c>
      <c r="Q17" s="615">
        <f>IF(AND(F17&gt;=82,G17&gt;3),IF('償却資産明細書(入力)'!AA18="一括償却資産",ROUNDDOWN(I17/3,0),ROUNDDOWN(I17*O17,0)),IF('償却資産明細書(入力)'!AA18="一括償却資産",ROUNDDOWN(J17/3,0),ROUNDDOWN(J17*O17,0)))</f>
        <v>0</v>
      </c>
      <c r="R17" s="607">
        <f>IF(AND(F17&gt;=82,G17&gt;3),IF('償却資産明細書(入力)'!AA18="一括償却資産",ROUNDDOWN(I17/3,0),ROUNDDOWN(I17*P17,0)),IF('償却資産明細書(入力)'!AA18="一括償却資産",ROUNDDOWN(J17/3,0),ROUNDDOWN(J17*P17,0)))</f>
        <v>0</v>
      </c>
      <c r="T17" s="51">
        <f t="shared" si="4"/>
        <v>13</v>
      </c>
      <c r="U17" s="51">
        <f>IF(AND(F17&gt;=82,G17&gt;3),IF('償却資産明細書(入力)'!AA18="一括償却資産",ROUNDUP(I17/3,0),IF(AND(E17=F17,H17&gt;0),ROUNDDOWN(Q17*AF17/12,0),ROUNDDOWN(Q17*T17/12,0))),IF('償却資産明細書(入力)'!AA18="一括償却資産",ROUNDDOWN(J17/3,0),IF(AND(E17=F17,H17&gt;0),ROUNDDOWN(Q17*AF17/12,0),ROUNDDOWN(Q17*T17/12,0))))</f>
        <v>0</v>
      </c>
      <c r="V17" s="607">
        <f>IF(AND(F17&gt;=82,G17&gt;3),IF('償却資産明細書(入力)'!AA18="一括償却資産",ROUNDUP(I17/3,0),IF(AND(E17=F17,H17&gt;0),ROUNDDOWN(R17*AF17/12,0),ROUNDDOWN(R17*T17/12,0))),IF('償却資産明細書(入力)'!AA18="一括償却資産",ROUNDDOWN(J17/3,0),IF(AND(E17=F17,H17&gt;0),ROUNDDOWN(R17*AF17/12,0),ROUNDDOWN(R17*T17/12,0))))</f>
        <v>0</v>
      </c>
      <c r="W17" s="51">
        <f>IF('償却資産明細書(入力)'!D18="",0,IF(OR(AC17="最終年",AD17="最終年"),Q17*Y17/12,Z17))</f>
        <v>0</v>
      </c>
      <c r="X17" s="51">
        <f t="shared" si="5"/>
        <v>0</v>
      </c>
      <c r="Y17" s="51">
        <f t="shared" si="6"/>
        <v>0</v>
      </c>
      <c r="Z17" s="51">
        <f t="shared" si="7"/>
        <v>0</v>
      </c>
      <c r="AA17" s="51">
        <f>IF('償却資産明細書(入力)'!AA18="一括償却資産",Z17,IF(Z17&lt;W17,Z17,W17))</f>
        <v>0</v>
      </c>
      <c r="AB17" s="51" t="b">
        <f t="shared" si="8"/>
        <v>0</v>
      </c>
      <c r="AC17" s="51" t="str">
        <f t="shared" si="9"/>
        <v/>
      </c>
      <c r="AD17" s="51" t="str">
        <f t="shared" si="10"/>
        <v/>
      </c>
      <c r="AE17" s="51" t="str">
        <f t="shared" si="11"/>
        <v>－</v>
      </c>
      <c r="AF17" s="16" t="str">
        <f>IF(OR(F17=0,G17=0),"",IF(OR('償却資産明細書(入力)'!AA18="一括償却資産",AC17="償却終了",AD17="償却終了"),"－",AE17))</f>
        <v/>
      </c>
      <c r="AG17" s="16">
        <f>IF(OR('収支内訳書（裏）１'!I38="",'収支内訳書（裏）１'!K38="",'収支内訳書（裏）１'!M38="",'収支内訳書（裏）１'!O38=""),0,IF(F17&gt;0,ROUNDDOWN((I17-L17-U17)/Q17,0)+1+F17,0))</f>
        <v>0</v>
      </c>
      <c r="AH17" s="16" t="str">
        <f t="shared" si="12"/>
        <v>－</v>
      </c>
      <c r="AI17" s="16" t="str">
        <f t="shared" si="13"/>
        <v>－</v>
      </c>
      <c r="AJ17" s="16">
        <f t="shared" si="14"/>
        <v>0</v>
      </c>
      <c r="AK17" s="51">
        <f t="shared" si="15"/>
        <v>0</v>
      </c>
      <c r="AL17" s="607">
        <f t="shared" si="16"/>
        <v>0</v>
      </c>
      <c r="AM17" s="60">
        <f t="shared" si="17"/>
        <v>0</v>
      </c>
      <c r="AN17" s="614">
        <f t="shared" si="18"/>
        <v>0</v>
      </c>
      <c r="AO17" s="610"/>
      <c r="AP17" s="16">
        <f>IF(OR('償却資産明細書(入力)'!D18="",'償却資産明細書(入力)'!E18="",'償却資産明細書(入力)'!F18="",'償却資産明細書(入力)'!G18=""),0,IF(ISTEXT(AB17),AB17,I17-AN17))</f>
        <v>0</v>
      </c>
      <c r="AQ17" s="610"/>
      <c r="AS17" s="16" t="b">
        <f>IF(AND('償却資産明細書(入力)'!AA18="一括償却資産",E17&gt;F17+X17+1),"償却済、記載不要")</f>
        <v>0</v>
      </c>
      <c r="AT17" s="16" t="b">
        <f>IF(AND('償却資産明細書(入力)'!E18&gt;0,'償却資産明細書(入力)'!F18&lt;1),"取得月を入力！")</f>
        <v>0</v>
      </c>
      <c r="AU17" s="16" t="b">
        <f>IF(AND('償却資産明細書(入力)'!E18&gt;0,'償却資産明細書(入力)'!D18=""),"元号を入力")</f>
        <v>0</v>
      </c>
      <c r="AV17" s="16" t="b">
        <f>IF(AND('償却資産明細書(入力)'!G18&gt;0,OR('償却資産明細書(入力)'!E18&lt;1,'償却資産明細書(入力)'!F18&lt;1)),"取得年を入力！")</f>
        <v>0</v>
      </c>
      <c r="AW17" s="16">
        <f t="shared" si="19"/>
        <v>0</v>
      </c>
      <c r="AZ17" s="51" t="b">
        <f t="shared" si="20"/>
        <v>0</v>
      </c>
      <c r="BA17" s="16" t="b">
        <f>IF('償却資産明細書(入力)'!AA18="",IF(AND('償却資産明細書(入力)'!G18&gt;1,'償却資産明細書(入力)'!K18=0),"耐用年数を入力！"))</f>
        <v>0</v>
      </c>
      <c r="BB17" s="342">
        <f t="shared" si="21"/>
        <v>0</v>
      </c>
      <c r="BC17" s="611">
        <f t="shared" si="22"/>
        <v>0</v>
      </c>
      <c r="BE17" s="16" t="b">
        <f>IF(OR(AND('償却資産明細書(入力)'!U18="",'償却資産明細書(入力)'!G18&gt;1,'償却資産明細書(入力)'!Y18&gt;0),AND('償却資産明細書(入力)'!U18="",'償却資産明細書(入力)'!S18&gt;1)),"事業割合入力")</f>
        <v>0</v>
      </c>
      <c r="BF17" s="16" t="b">
        <f>IF('償却資産明細書(入力)'!U18&gt;1,"事業割合エラー")</f>
        <v>0</v>
      </c>
      <c r="BG17" s="342">
        <f>IF(BE17="事業割合入力",BE17,IF(BF17="事業割合エラー",BF17,ROUNDDOWN('償却資産明細書(入力)'!U18*BB17,0)))</f>
        <v>0</v>
      </c>
      <c r="BH17" s="611">
        <f>IF(BE17="事業割合入力",BE17,IF(BF17="事業割合エラー",BF17,ROUNDDOWN('償却資産明細書(入力)'!U18*BC17,0)))</f>
        <v>0</v>
      </c>
      <c r="BI17" s="342">
        <f>IF('償却資産明細書(入力)'!Y18&gt;0,ROUNDDOWN(AP16*'償却資産明細書(入力)'!U18,0),0)</f>
        <v>0</v>
      </c>
      <c r="BJ17" s="342">
        <f t="shared" si="23"/>
        <v>0</v>
      </c>
      <c r="BK17" s="342">
        <f>IF(H17&gt;0,'償却資産明細書(入力)'!Z18*'償却資産明細書(入力)'!U18,0)</f>
        <v>0</v>
      </c>
      <c r="BL17" s="342">
        <f t="shared" si="24"/>
        <v>0</v>
      </c>
    </row>
    <row r="18" spans="1:64" x14ac:dyDescent="0.15">
      <c r="A18">
        <v>17</v>
      </c>
      <c r="B18" s="306">
        <f t="shared" si="0"/>
        <v>5.8000000000000003E-2</v>
      </c>
      <c r="C18" s="304">
        <f t="shared" si="1"/>
        <v>5.9000000000000004E-2</v>
      </c>
      <c r="E18" s="51">
        <f>計算シート!$C$2+63</f>
        <v>68</v>
      </c>
      <c r="F18" s="51">
        <f>IF('償却資産明細書(入力)'!D19="平成",'償却資産明細書(入力)'!E19+63,'償却資産明細書(入力)'!E19)</f>
        <v>0</v>
      </c>
      <c r="G18" s="51">
        <f>'償却資産明細書(入力)'!F19</f>
        <v>0</v>
      </c>
      <c r="H18" s="51">
        <f>'償却資産明細書(入力)'!Y19</f>
        <v>0</v>
      </c>
      <c r="I18" s="51">
        <f>'償却資産明細書(入力)'!G19</f>
        <v>0</v>
      </c>
      <c r="J18" s="51">
        <f>IF(OR(AND('償却資産明細書(入力)'!D19="平成",'償却資産明細書(入力)'!E19&gt;=19,'償却資産明細書(入力)'!F19&gt;=4),AND('償却資産明細書(入力)'!D19="平成",'償却資産明細書(入力)'!E19&gt;=20)),I18,IF('償却資産明細書(入力)'!AA19="一括償却資産",I18,ROUNDDOWN(I18*0.9,0)))</f>
        <v>0</v>
      </c>
      <c r="K18" s="51">
        <f>IF('償却資産明細書(入力)'!AA19="一括償却資産",0,IF(I18&gt;0,1,0))</f>
        <v>0</v>
      </c>
      <c r="L18" s="342">
        <f>IF(OR(AND(F18=82,G18&gt;3),F18&gt;82),0,IF('償却資産明細書(入力)'!AA19="一括償却資産",0,ROUNDDOWN(I18*0.05,0)))</f>
        <v>0</v>
      </c>
      <c r="M18" s="51">
        <f>'償却資産明細書(入力)'!J19</f>
        <v>0</v>
      </c>
      <c r="N18" s="607">
        <f>'償却資産明細書(入力)'!K19</f>
        <v>0</v>
      </c>
      <c r="O18" s="356">
        <f t="shared" si="2"/>
        <v>0</v>
      </c>
      <c r="P18" s="609">
        <f t="shared" si="3"/>
        <v>0</v>
      </c>
      <c r="Q18" s="615">
        <f>IF(AND(F18&gt;=82,G18&gt;3),IF('償却資産明細書(入力)'!AA19="一括償却資産",ROUNDDOWN(I18/3,0),ROUNDDOWN(I18*O18,0)),IF('償却資産明細書(入力)'!AA19="一括償却資産",ROUNDDOWN(J18/3,0),ROUNDDOWN(J18*O18,0)))</f>
        <v>0</v>
      </c>
      <c r="R18" s="607">
        <f>IF(AND(F18&gt;=82,G18&gt;3),IF('償却資産明細書(入力)'!AA19="一括償却資産",ROUNDDOWN(I18/3,0),ROUNDDOWN(I18*P18,0)),IF('償却資産明細書(入力)'!AA19="一括償却資産",ROUNDDOWN(J18/3,0),ROUNDDOWN(J18*P18,0)))</f>
        <v>0</v>
      </c>
      <c r="T18" s="51">
        <f t="shared" si="4"/>
        <v>13</v>
      </c>
      <c r="U18" s="51">
        <f>IF(AND(F18&gt;=82,G18&gt;3),IF('償却資産明細書(入力)'!AA19="一括償却資産",ROUNDUP(I18/3,0),IF(AND(E18=F18,H18&gt;0),ROUNDDOWN(Q18*AF18/12,0),ROUNDDOWN(Q18*T18/12,0))),IF('償却資産明細書(入力)'!AA19="一括償却資産",ROUNDDOWN(J18/3,0),IF(AND(E18=F18,H18&gt;0),ROUNDDOWN(Q18*AF18/12,0),ROUNDDOWN(Q18*T18/12,0))))</f>
        <v>0</v>
      </c>
      <c r="V18" s="607">
        <f>IF(AND(F18&gt;=82,G18&gt;3),IF('償却資産明細書(入力)'!AA19="一括償却資産",ROUNDUP(I18/3,0),IF(AND(E18=F18,H18&gt;0),ROUNDDOWN(R18*AF18/12,0),ROUNDDOWN(R18*T18/12,0))),IF('償却資産明細書(入力)'!AA19="一括償却資産",ROUNDDOWN(J18/3,0),IF(AND(E18=F18,H18&gt;0),ROUNDDOWN(R18*AF18/12,0),ROUNDDOWN(R18*T18/12,0))))</f>
        <v>0</v>
      </c>
      <c r="W18" s="51">
        <f>IF('償却資産明細書(入力)'!D19="",0,IF(OR(AC18="最終年",AD18="最終年"),Q18*Y18/12,Z18))</f>
        <v>0</v>
      </c>
      <c r="X18" s="51">
        <f t="shared" si="5"/>
        <v>0</v>
      </c>
      <c r="Y18" s="51">
        <f t="shared" si="6"/>
        <v>0</v>
      </c>
      <c r="Z18" s="51">
        <f t="shared" si="7"/>
        <v>0</v>
      </c>
      <c r="AA18" s="51">
        <f>IF('償却資産明細書(入力)'!AA19="一括償却資産",Z18,IF(Z18&lt;W18,Z18,W18))</f>
        <v>0</v>
      </c>
      <c r="AB18" s="51" t="b">
        <f t="shared" si="8"/>
        <v>0</v>
      </c>
      <c r="AC18" s="51" t="str">
        <f t="shared" si="9"/>
        <v/>
      </c>
      <c r="AD18" s="51" t="str">
        <f t="shared" si="10"/>
        <v/>
      </c>
      <c r="AE18" s="51" t="str">
        <f t="shared" si="11"/>
        <v>－</v>
      </c>
      <c r="AF18" s="16" t="str">
        <f>IF(OR(F18=0,G18=0),"",IF(OR('償却資産明細書(入力)'!AA19="一括償却資産",AC18="償却終了",AD18="償却終了"),"－",AE18))</f>
        <v/>
      </c>
      <c r="AG18" s="16">
        <f>IF(OR('収支内訳書（裏）１'!I39="",'収支内訳書（裏）１'!K39="",'収支内訳書（裏）１'!M39="",'収支内訳書（裏）１'!O39=""),0,IF(F18&gt;0,ROUNDDOWN((I18-L18-U18)/Q18,0)+1+F18,0))</f>
        <v>0</v>
      </c>
      <c r="AH18" s="16" t="str">
        <f t="shared" si="12"/>
        <v>－</v>
      </c>
      <c r="AI18" s="16" t="str">
        <f t="shared" si="13"/>
        <v>－</v>
      </c>
      <c r="AJ18" s="16">
        <f t="shared" si="14"/>
        <v>0</v>
      </c>
      <c r="AK18" s="51">
        <f t="shared" si="15"/>
        <v>0</v>
      </c>
      <c r="AL18" s="607">
        <f t="shared" si="16"/>
        <v>0</v>
      </c>
      <c r="AM18" s="60">
        <f t="shared" si="17"/>
        <v>0</v>
      </c>
      <c r="AN18" s="614">
        <f t="shared" si="18"/>
        <v>0</v>
      </c>
      <c r="AO18" s="610"/>
      <c r="AP18" s="16">
        <f>IF(OR('償却資産明細書(入力)'!D19="",'償却資産明細書(入力)'!E19="",'償却資産明細書(入力)'!F19="",'償却資産明細書(入力)'!G19=""),0,IF(ISTEXT(AB18),AB18,I18-AN18))</f>
        <v>0</v>
      </c>
      <c r="AQ18" s="610"/>
      <c r="AS18" s="16" t="b">
        <f>IF(AND('償却資産明細書(入力)'!AA19="一括償却資産",E18&gt;F18+X18+1),"償却済、記載不要")</f>
        <v>0</v>
      </c>
      <c r="AT18" s="16" t="b">
        <f>IF(AND('償却資産明細書(入力)'!E19&gt;0,'償却資産明細書(入力)'!F19&lt;1),"取得月を入力！")</f>
        <v>0</v>
      </c>
      <c r="AU18" s="16" t="b">
        <f>IF(AND('償却資産明細書(入力)'!E19&gt;0,'償却資産明細書(入力)'!D19=""),"元号を入力")</f>
        <v>0</v>
      </c>
      <c r="AV18" s="16" t="b">
        <f>IF(AND('償却資産明細書(入力)'!G19&gt;0,OR('償却資産明細書(入力)'!E19&lt;1,'償却資産明細書(入力)'!F19&lt;1)),"取得年を入力！")</f>
        <v>0</v>
      </c>
      <c r="AW18" s="16">
        <f t="shared" si="19"/>
        <v>0</v>
      </c>
      <c r="AZ18" s="51" t="b">
        <f t="shared" si="20"/>
        <v>0</v>
      </c>
      <c r="BA18" s="16" t="b">
        <f>IF('償却資産明細書(入力)'!AA19="",IF(AND('償却資産明細書(入力)'!G19&gt;1,'償却資産明細書(入力)'!K19=0),"耐用年数を入力！"))</f>
        <v>0</v>
      </c>
      <c r="BB18" s="342">
        <f t="shared" si="21"/>
        <v>0</v>
      </c>
      <c r="BC18" s="611">
        <f t="shared" si="22"/>
        <v>0</v>
      </c>
      <c r="BE18" s="16" t="b">
        <f>IF(OR(AND('償却資産明細書(入力)'!U19="",'償却資産明細書(入力)'!G19&gt;1,'償却資産明細書(入力)'!Y19&gt;0),AND('償却資産明細書(入力)'!U19="",'償却資産明細書(入力)'!S19&gt;1)),"事業割合入力")</f>
        <v>0</v>
      </c>
      <c r="BF18" s="16" t="b">
        <f>IF('償却資産明細書(入力)'!U19&gt;1,"事業割合エラー")</f>
        <v>0</v>
      </c>
      <c r="BG18" s="342">
        <f>IF(BE18="事業割合入力",BE18,IF(BF18="事業割合エラー",BF18,ROUNDDOWN('償却資産明細書(入力)'!U19*BB18,0)))</f>
        <v>0</v>
      </c>
      <c r="BH18" s="611">
        <f>IF(BE18="事業割合入力",BE18,IF(BF18="事業割合エラー",BF18,ROUNDDOWN('償却資産明細書(入力)'!U19*BC18,0)))</f>
        <v>0</v>
      </c>
      <c r="BI18" s="342">
        <f>IF('償却資産明細書(入力)'!Y19&gt;0,ROUNDDOWN(AP17*'償却資産明細書(入力)'!U19,0),0)</f>
        <v>0</v>
      </c>
      <c r="BJ18" s="342">
        <f t="shared" si="23"/>
        <v>0</v>
      </c>
      <c r="BK18" s="342">
        <f>IF(H18&gt;0,'償却資産明細書(入力)'!Z19*'償却資産明細書(入力)'!U19,0)</f>
        <v>0</v>
      </c>
      <c r="BL18" s="342">
        <f t="shared" si="24"/>
        <v>0</v>
      </c>
    </row>
    <row r="19" spans="1:64" x14ac:dyDescent="0.15">
      <c r="A19">
        <v>18</v>
      </c>
      <c r="B19" s="306">
        <f t="shared" si="0"/>
        <v>5.5E-2</v>
      </c>
      <c r="C19" s="304">
        <f t="shared" si="1"/>
        <v>5.6000000000000001E-2</v>
      </c>
      <c r="E19" s="51">
        <f>計算シート!$C$2+63</f>
        <v>68</v>
      </c>
      <c r="F19" s="51">
        <f>IF('償却資産明細書(入力)'!D20="平成",'償却資産明細書(入力)'!E20+63,'償却資産明細書(入力)'!E20)</f>
        <v>0</v>
      </c>
      <c r="G19" s="51">
        <f>'償却資産明細書(入力)'!F20</f>
        <v>0</v>
      </c>
      <c r="H19" s="51">
        <f>'償却資産明細書(入力)'!Y20</f>
        <v>0</v>
      </c>
      <c r="I19" s="51">
        <f>'償却資産明細書(入力)'!G20</f>
        <v>0</v>
      </c>
      <c r="J19" s="51">
        <f>IF(OR(AND('償却資産明細書(入力)'!D20="平成",'償却資産明細書(入力)'!E20&gt;=19,'償却資産明細書(入力)'!F20&gt;=4),AND('償却資産明細書(入力)'!D20="平成",'償却資産明細書(入力)'!E20&gt;=20)),I19,IF('償却資産明細書(入力)'!AA20="一括償却資産",I19,ROUNDDOWN(I19*0.9,0)))</f>
        <v>0</v>
      </c>
      <c r="K19" s="51">
        <f>IF('償却資産明細書(入力)'!AA20="一括償却資産",0,IF(I19&gt;0,1,0))</f>
        <v>0</v>
      </c>
      <c r="L19" s="342">
        <f>IF(OR(AND(F19=82,G19&gt;3),F19&gt;82),0,IF('償却資産明細書(入力)'!AA20="一括償却資産",0,ROUNDDOWN(I19*0.05,0)))</f>
        <v>0</v>
      </c>
      <c r="M19" s="51">
        <f>'償却資産明細書(入力)'!J20</f>
        <v>0</v>
      </c>
      <c r="N19" s="607">
        <f>'償却資産明細書(入力)'!K20</f>
        <v>0</v>
      </c>
      <c r="O19" s="356">
        <f t="shared" si="2"/>
        <v>0</v>
      </c>
      <c r="P19" s="609">
        <f t="shared" si="3"/>
        <v>0</v>
      </c>
      <c r="Q19" s="615">
        <f>IF(AND(F19&gt;=82,G19&gt;3),IF('償却資産明細書(入力)'!AA20="一括償却資産",ROUNDDOWN(I19/3,0),ROUNDDOWN(I19*O19,0)),IF('償却資産明細書(入力)'!AA20="一括償却資産",ROUNDDOWN(J19/3,0),ROUNDDOWN(J19*O19,0)))</f>
        <v>0</v>
      </c>
      <c r="R19" s="607">
        <f>IF(AND(F19&gt;=82,G19&gt;3),IF('償却資産明細書(入力)'!AA20="一括償却資産",ROUNDDOWN(I19/3,0),ROUNDDOWN(I19*P19,0)),IF('償却資産明細書(入力)'!AA20="一括償却資産",ROUNDDOWN(J19/3,0),ROUNDDOWN(J19*P19,0)))</f>
        <v>0</v>
      </c>
      <c r="T19" s="51">
        <f t="shared" si="4"/>
        <v>13</v>
      </c>
      <c r="U19" s="51">
        <f>IF(AND(F19&gt;=82,G19&gt;3),IF('償却資産明細書(入力)'!AA20="一括償却資産",ROUNDUP(I19/3,0),IF(AND(E19=F19,H19&gt;0),ROUNDDOWN(Q19*AF19/12,0),ROUNDDOWN(Q19*T19/12,0))),IF('償却資産明細書(入力)'!AA20="一括償却資産",ROUNDDOWN(J19/3,0),IF(AND(E19=F19,H19&gt;0),ROUNDDOWN(Q19*AF19/12,0),ROUNDDOWN(Q19*T19/12,0))))</f>
        <v>0</v>
      </c>
      <c r="V19" s="607">
        <f>IF(AND(F19&gt;=82,G19&gt;3),IF('償却資産明細書(入力)'!AA20="一括償却資産",ROUNDUP(I19/3,0),IF(AND(E19=F19,H19&gt;0),ROUNDDOWN(R19*AF19/12,0),ROUNDDOWN(R19*T19/12,0))),IF('償却資産明細書(入力)'!AA20="一括償却資産",ROUNDDOWN(J19/3,0),IF(AND(E19=F19,H19&gt;0),ROUNDDOWN(R19*AF19/12,0),ROUNDDOWN(R19*T19/12,0))))</f>
        <v>0</v>
      </c>
      <c r="W19" s="51">
        <f>IF('償却資産明細書(入力)'!D20="",0,IF(OR(AC19="最終年",AD19="最終年"),Q19*Y19/12,Z19))</f>
        <v>0</v>
      </c>
      <c r="X19" s="51">
        <f t="shared" si="5"/>
        <v>0</v>
      </c>
      <c r="Y19" s="51">
        <f t="shared" si="6"/>
        <v>0</v>
      </c>
      <c r="Z19" s="51">
        <f t="shared" si="7"/>
        <v>0</v>
      </c>
      <c r="AA19" s="51">
        <f>IF('償却資産明細書(入力)'!AA20="一括償却資産",Z19,IF(Z19&lt;W19,Z19,W19))</f>
        <v>0</v>
      </c>
      <c r="AB19" s="51" t="b">
        <f t="shared" si="8"/>
        <v>0</v>
      </c>
      <c r="AC19" s="51" t="str">
        <f t="shared" si="9"/>
        <v/>
      </c>
      <c r="AD19" s="51" t="str">
        <f t="shared" si="10"/>
        <v/>
      </c>
      <c r="AE19" s="51" t="str">
        <f t="shared" si="11"/>
        <v>－</v>
      </c>
      <c r="AF19" s="16" t="str">
        <f>IF(OR(F19=0,G19=0),"",IF(OR('償却資産明細書(入力)'!AA20="一括償却資産",AC19="償却終了",AD19="償却終了"),"－",AE19))</f>
        <v/>
      </c>
      <c r="AG19" s="16">
        <f>IF(OR('収支内訳書（裏）１'!I40="",'収支内訳書（裏）１'!K40="",'収支内訳書（裏）１'!M40="",'収支内訳書（裏）１'!O40=""),0,IF(F19&gt;0,ROUNDDOWN((I19-L19-U19)/Q19,0)+1+F19,0))</f>
        <v>0</v>
      </c>
      <c r="AH19" s="16" t="str">
        <f t="shared" si="12"/>
        <v>－</v>
      </c>
      <c r="AI19" s="16" t="str">
        <f t="shared" si="13"/>
        <v>－</v>
      </c>
      <c r="AJ19" s="16">
        <f t="shared" si="14"/>
        <v>0</v>
      </c>
      <c r="AK19" s="51">
        <f t="shared" si="15"/>
        <v>0</v>
      </c>
      <c r="AL19" s="607">
        <f t="shared" si="16"/>
        <v>0</v>
      </c>
      <c r="AM19" s="60">
        <f t="shared" si="17"/>
        <v>0</v>
      </c>
      <c r="AN19" s="614">
        <f t="shared" si="18"/>
        <v>0</v>
      </c>
      <c r="AO19" s="610"/>
      <c r="AP19" s="16">
        <f>IF(OR('償却資産明細書(入力)'!D20="",'償却資産明細書(入力)'!E20="",'償却資産明細書(入力)'!F20="",'償却資産明細書(入力)'!G20=""),0,IF(ISTEXT(AB19),AB19,I19-AN19))</f>
        <v>0</v>
      </c>
      <c r="AQ19" s="610"/>
      <c r="AS19" s="16" t="b">
        <f>IF(AND('償却資産明細書(入力)'!AA20="一括償却資産",E19&gt;F19+X19+1),"償却済、記載不要")</f>
        <v>0</v>
      </c>
      <c r="AT19" s="16" t="b">
        <f>IF(AND('償却資産明細書(入力)'!E20&gt;0,'償却資産明細書(入力)'!F20&lt;1),"取得月を入力！")</f>
        <v>0</v>
      </c>
      <c r="AU19" s="16" t="b">
        <f>IF(AND('償却資産明細書(入力)'!E20&gt;0,'償却資産明細書(入力)'!D20=""),"元号を入力")</f>
        <v>0</v>
      </c>
      <c r="AV19" s="16" t="b">
        <f>IF(AND('償却資産明細書(入力)'!G20&gt;0,OR('償却資産明細書(入力)'!E20&lt;1,'償却資産明細書(入力)'!F20&lt;1)),"取得年を入力！")</f>
        <v>0</v>
      </c>
      <c r="AW19" s="16">
        <f t="shared" si="19"/>
        <v>0</v>
      </c>
      <c r="AZ19" s="51" t="b">
        <f t="shared" si="20"/>
        <v>0</v>
      </c>
      <c r="BA19" s="16" t="b">
        <f>IF('償却資産明細書(入力)'!AA20="",IF(AND('償却資産明細書(入力)'!G20&gt;1,'償却資産明細書(入力)'!K20=0),"耐用年数を入力！"))</f>
        <v>0</v>
      </c>
      <c r="BB19" s="342">
        <f t="shared" si="21"/>
        <v>0</v>
      </c>
      <c r="BC19" s="611">
        <f t="shared" si="22"/>
        <v>0</v>
      </c>
      <c r="BE19" s="16" t="b">
        <f>IF(OR(AND('償却資産明細書(入力)'!U20="",'償却資産明細書(入力)'!G20&gt;1,'償却資産明細書(入力)'!Y20&gt;0),AND('償却資産明細書(入力)'!U20="",'償却資産明細書(入力)'!S20&gt;1)),"事業割合入力")</f>
        <v>0</v>
      </c>
      <c r="BF19" s="16" t="b">
        <f>IF('償却資産明細書(入力)'!U20&gt;1,"事業割合エラー")</f>
        <v>0</v>
      </c>
      <c r="BG19" s="342">
        <f>IF(BE19="事業割合入力",BE19,IF(BF19="事業割合エラー",BF19,ROUNDDOWN('償却資産明細書(入力)'!U20*BB19,0)))</f>
        <v>0</v>
      </c>
      <c r="BH19" s="611">
        <f>IF(BE19="事業割合入力",BE19,IF(BF19="事業割合エラー",BF19,ROUNDDOWN('償却資産明細書(入力)'!U20*BC19,0)))</f>
        <v>0</v>
      </c>
      <c r="BI19" s="342">
        <f>IF('償却資産明細書(入力)'!Y20&gt;0,ROUNDDOWN(AP18*'償却資産明細書(入力)'!U20,0),0)</f>
        <v>0</v>
      </c>
      <c r="BJ19" s="342">
        <f t="shared" si="23"/>
        <v>0</v>
      </c>
      <c r="BK19" s="342">
        <f>IF(H19&gt;0,'償却資産明細書(入力)'!Z20*'償却資産明細書(入力)'!U20,0)</f>
        <v>0</v>
      </c>
      <c r="BL19" s="342">
        <f t="shared" si="24"/>
        <v>0</v>
      </c>
    </row>
    <row r="20" spans="1:64" x14ac:dyDescent="0.15">
      <c r="A20">
        <v>19</v>
      </c>
      <c r="B20" s="306">
        <f t="shared" si="0"/>
        <v>5.1999999999999998E-2</v>
      </c>
      <c r="C20" s="304">
        <f t="shared" si="1"/>
        <v>5.2999999999999999E-2</v>
      </c>
      <c r="E20" s="51">
        <f>計算シート!$C$2+63</f>
        <v>68</v>
      </c>
      <c r="F20" s="51">
        <f>IF('償却資産明細書(入力)'!D21="平成",'償却資産明細書(入力)'!E21+63,'償却資産明細書(入力)'!E21)</f>
        <v>0</v>
      </c>
      <c r="G20" s="51">
        <f>'償却資産明細書(入力)'!F21</f>
        <v>0</v>
      </c>
      <c r="H20" s="51">
        <f>'償却資産明細書(入力)'!Y21</f>
        <v>0</v>
      </c>
      <c r="I20" s="51">
        <f>'償却資産明細書(入力)'!G21</f>
        <v>0</v>
      </c>
      <c r="J20" s="51">
        <f>IF(OR(AND('償却資産明細書(入力)'!D21="平成",'償却資産明細書(入力)'!E21&gt;=19,'償却資産明細書(入力)'!F21&gt;=4),AND('償却資産明細書(入力)'!D21="平成",'償却資産明細書(入力)'!E21&gt;=20)),I20,IF('償却資産明細書(入力)'!AA21="一括償却資産",I20,ROUNDDOWN(I20*0.9,0)))</f>
        <v>0</v>
      </c>
      <c r="K20" s="51">
        <f>IF('償却資産明細書(入力)'!AA21="一括償却資産",0,IF(I20&gt;0,1,0))</f>
        <v>0</v>
      </c>
      <c r="L20" s="342">
        <f>IF(OR(AND(F20=82,G20&gt;3),F20&gt;82),0,IF('償却資産明細書(入力)'!AA21="一括償却資産",0,ROUNDDOWN(I20*0.05,0)))</f>
        <v>0</v>
      </c>
      <c r="M20" s="51">
        <f>'償却資産明細書(入力)'!J21</f>
        <v>0</v>
      </c>
      <c r="N20" s="607">
        <f>'償却資産明細書(入力)'!K21</f>
        <v>0</v>
      </c>
      <c r="O20" s="356">
        <f t="shared" si="2"/>
        <v>0</v>
      </c>
      <c r="P20" s="609">
        <f t="shared" si="3"/>
        <v>0</v>
      </c>
      <c r="Q20" s="615">
        <f>IF(AND(F20&gt;=82,G20&gt;3),IF('償却資産明細書(入力)'!AA21="一括償却資産",ROUNDDOWN(I20/3,0),ROUNDDOWN(I20*O20,0)),IF('償却資産明細書(入力)'!AA21="一括償却資産",ROUNDDOWN(J20/3,0),ROUNDDOWN(J20*O20,0)))</f>
        <v>0</v>
      </c>
      <c r="R20" s="607">
        <f>IF(AND(F20&gt;=82,G20&gt;3),IF('償却資産明細書(入力)'!AA21="一括償却資産",ROUNDDOWN(I20/3,0),ROUNDDOWN(I20*P20,0)),IF('償却資産明細書(入力)'!AA21="一括償却資産",ROUNDDOWN(J20/3,0),ROUNDDOWN(J20*P20,0)))</f>
        <v>0</v>
      </c>
      <c r="T20" s="51">
        <f t="shared" si="4"/>
        <v>13</v>
      </c>
      <c r="U20" s="51">
        <f>IF(AND(F20&gt;=82,G20&gt;3),IF('償却資産明細書(入力)'!AA21="一括償却資産",ROUNDUP(I20/3,0),IF(AND(E20=F20,H20&gt;0),ROUNDDOWN(Q20*AF20/12,0),ROUNDDOWN(Q20*T20/12,0))),IF('償却資産明細書(入力)'!AA21="一括償却資産",ROUNDDOWN(J20/3,0),IF(AND(E20=F20,H20&gt;0),ROUNDDOWN(Q20*AF20/12,0),ROUNDDOWN(Q20*T20/12,0))))</f>
        <v>0</v>
      </c>
      <c r="V20" s="607">
        <f>IF(AND(F20&gt;=82,G20&gt;3),IF('償却資産明細書(入力)'!AA21="一括償却資産",ROUNDUP(I20/3,0),IF(AND(E20=F20,H20&gt;0),ROUNDDOWN(R20*AF20/12,0),ROUNDDOWN(R20*T20/12,0))),IF('償却資産明細書(入力)'!AA21="一括償却資産",ROUNDDOWN(J20/3,0),IF(AND(E20=F20,H20&gt;0),ROUNDDOWN(R20*AF20/12,0),ROUNDDOWN(R20*T20/12,0))))</f>
        <v>0</v>
      </c>
      <c r="W20" s="51">
        <f>IF('償却資産明細書(入力)'!D21="",0,IF(OR(AC20="最終年",AD20="最終年"),Q20*Y20/12,Z20))</f>
        <v>0</v>
      </c>
      <c r="X20" s="51">
        <f t="shared" si="5"/>
        <v>0</v>
      </c>
      <c r="Y20" s="51">
        <f t="shared" si="6"/>
        <v>0</v>
      </c>
      <c r="Z20" s="51">
        <f t="shared" si="7"/>
        <v>0</v>
      </c>
      <c r="AA20" s="51">
        <f>IF('償却資産明細書(入力)'!AA21="一括償却資産",Z20,IF(Z20&lt;W20,Z20,W20))</f>
        <v>0</v>
      </c>
      <c r="AB20" s="51" t="b">
        <f t="shared" si="8"/>
        <v>0</v>
      </c>
      <c r="AC20" s="51" t="str">
        <f t="shared" si="9"/>
        <v/>
      </c>
      <c r="AD20" s="51" t="str">
        <f t="shared" si="10"/>
        <v/>
      </c>
      <c r="AE20" s="51" t="str">
        <f t="shared" si="11"/>
        <v>－</v>
      </c>
      <c r="AF20" s="16" t="str">
        <f>IF(OR(F20=0,G20=0),"",IF(OR('償却資産明細書(入力)'!AA21="一括償却資産",AC20="償却終了",AD20="償却終了"),"－",AE20))</f>
        <v/>
      </c>
      <c r="AG20" s="16">
        <f>IF(OR('収支内訳書（裏）１'!I41="",'収支内訳書（裏）１'!K41="",'収支内訳書（裏）１'!M41="",'収支内訳書（裏）１'!O41=""),0,IF(F20&gt;0,ROUNDDOWN((I20-L20-U20)/Q20,0)+1+F20,0))</f>
        <v>0</v>
      </c>
      <c r="AH20" s="16" t="str">
        <f t="shared" si="12"/>
        <v>－</v>
      </c>
      <c r="AI20" s="16" t="str">
        <f t="shared" si="13"/>
        <v>－</v>
      </c>
      <c r="AJ20" s="16">
        <f t="shared" si="14"/>
        <v>0</v>
      </c>
      <c r="AK20" s="51">
        <f t="shared" si="15"/>
        <v>0</v>
      </c>
      <c r="AL20" s="607">
        <f t="shared" si="16"/>
        <v>0</v>
      </c>
      <c r="AM20" s="60">
        <f t="shared" si="17"/>
        <v>0</v>
      </c>
      <c r="AN20" s="614">
        <f t="shared" si="18"/>
        <v>0</v>
      </c>
      <c r="AO20" s="610"/>
      <c r="AP20" s="16">
        <f>IF(OR('償却資産明細書(入力)'!D21="",'償却資産明細書(入力)'!E21="",'償却資産明細書(入力)'!F21="",'償却資産明細書(入力)'!G21=""),0,IF(ISTEXT(AB20),AB20,I20-AN20))</f>
        <v>0</v>
      </c>
      <c r="AQ20" s="610"/>
      <c r="AS20" s="16" t="b">
        <f>IF(AND('償却資産明細書(入力)'!AA21="一括償却資産",E20&gt;F20+X20+1),"償却済、記載不要")</f>
        <v>0</v>
      </c>
      <c r="AT20" s="16" t="b">
        <f>IF(AND('償却資産明細書(入力)'!E21&gt;0,'償却資産明細書(入力)'!F21&lt;1),"取得月を入力！")</f>
        <v>0</v>
      </c>
      <c r="AU20" s="16" t="b">
        <f>IF(AND('償却資産明細書(入力)'!E21&gt;0,'償却資産明細書(入力)'!D21=""),"元号を入力")</f>
        <v>0</v>
      </c>
      <c r="AV20" s="16" t="b">
        <f>IF(AND('償却資産明細書(入力)'!G21&gt;0,OR('償却資産明細書(入力)'!E21&lt;1,'償却資産明細書(入力)'!F21&lt;1)),"取得年を入力！")</f>
        <v>0</v>
      </c>
      <c r="AW20" s="16">
        <f t="shared" si="19"/>
        <v>0</v>
      </c>
      <c r="AZ20" s="51" t="b">
        <f t="shared" si="20"/>
        <v>0</v>
      </c>
      <c r="BA20" s="16" t="b">
        <f>IF('償却資産明細書(入力)'!AA21="",IF(AND('償却資産明細書(入力)'!G21&gt;1,'償却資産明細書(入力)'!K21=0),"耐用年数を入力！"))</f>
        <v>0</v>
      </c>
      <c r="BB20" s="342">
        <f t="shared" si="21"/>
        <v>0</v>
      </c>
      <c r="BC20" s="611">
        <f t="shared" si="22"/>
        <v>0</v>
      </c>
      <c r="BE20" s="16" t="b">
        <f>IF(OR(AND('償却資産明細書(入力)'!U21="",'償却資産明細書(入力)'!G21&gt;1,'償却資産明細書(入力)'!Y21&gt;0),AND('償却資産明細書(入力)'!U21="",'償却資産明細書(入力)'!S21&gt;1)),"事業割合入力")</f>
        <v>0</v>
      </c>
      <c r="BF20" s="16" t="b">
        <f>IF('償却資産明細書(入力)'!U21&gt;1,"事業割合エラー")</f>
        <v>0</v>
      </c>
      <c r="BG20" s="342">
        <f>IF(BE20="事業割合入力",BE20,IF(BF20="事業割合エラー",BF20,ROUNDDOWN('償却資産明細書(入力)'!U21*BB20,0)))</f>
        <v>0</v>
      </c>
      <c r="BH20" s="611">
        <f>IF(BE20="事業割合入力",BE20,IF(BF20="事業割合エラー",BF20,ROUNDDOWN('償却資産明細書(入力)'!U21*BC20,0)))</f>
        <v>0</v>
      </c>
      <c r="BI20" s="342">
        <f>IF('償却資産明細書(入力)'!Y21&gt;0,ROUNDDOWN(AP19*'償却資産明細書(入力)'!U21,0),0)</f>
        <v>0</v>
      </c>
      <c r="BJ20" s="342">
        <f t="shared" si="23"/>
        <v>0</v>
      </c>
      <c r="BK20" s="342">
        <f>IF(H20&gt;0,'償却資産明細書(入力)'!Z21*'償却資産明細書(入力)'!U21,0)</f>
        <v>0</v>
      </c>
      <c r="BL20" s="342">
        <f t="shared" si="24"/>
        <v>0</v>
      </c>
    </row>
    <row r="21" spans="1:64" x14ac:dyDescent="0.15">
      <c r="A21">
        <v>20</v>
      </c>
      <c r="B21" s="306">
        <f t="shared" si="0"/>
        <v>0.05</v>
      </c>
      <c r="C21" s="304">
        <f t="shared" si="1"/>
        <v>0.05</v>
      </c>
      <c r="E21" s="51">
        <f>計算シート!$C$2+63</f>
        <v>68</v>
      </c>
      <c r="F21" s="51">
        <f>IF('償却資産明細書(入力)'!D22="平成",'償却資産明細書(入力)'!E22+63,'償却資産明細書(入力)'!E22)</f>
        <v>0</v>
      </c>
      <c r="G21" s="51">
        <f>'償却資産明細書(入力)'!F22</f>
        <v>0</v>
      </c>
      <c r="H21" s="51">
        <f>'償却資産明細書(入力)'!Y22</f>
        <v>0</v>
      </c>
      <c r="I21" s="51">
        <f>'償却資産明細書(入力)'!G22</f>
        <v>0</v>
      </c>
      <c r="J21" s="51">
        <f>IF(OR(AND('償却資産明細書(入力)'!D22="平成",'償却資産明細書(入力)'!E22&gt;=19,'償却資産明細書(入力)'!F22&gt;=4),AND('償却資産明細書(入力)'!D22="平成",'償却資産明細書(入力)'!E22&gt;=20)),I21,IF('償却資産明細書(入力)'!AA22="一括償却資産",I21,ROUNDDOWN(I21*0.9,0)))</f>
        <v>0</v>
      </c>
      <c r="K21" s="51">
        <f>IF('償却資産明細書(入力)'!AA22="一括償却資産",0,IF(I21&gt;0,1,0))</f>
        <v>0</v>
      </c>
      <c r="L21" s="342">
        <f>IF(OR(AND(F21=82,G21&gt;3),F21&gt;82),0,IF('償却資産明細書(入力)'!AA22="一括償却資産",0,ROUNDDOWN(I21*0.05,0)))</f>
        <v>0</v>
      </c>
      <c r="M21" s="51">
        <f>'償却資産明細書(入力)'!J22</f>
        <v>0</v>
      </c>
      <c r="N21" s="607">
        <f>'償却資産明細書(入力)'!K22</f>
        <v>0</v>
      </c>
      <c r="O21" s="356">
        <f t="shared" si="2"/>
        <v>0</v>
      </c>
      <c r="P21" s="609">
        <f t="shared" si="3"/>
        <v>0</v>
      </c>
      <c r="Q21" s="615">
        <f>IF(AND(F21&gt;=82,G21&gt;3),IF('償却資産明細書(入力)'!AA22="一括償却資産",ROUNDDOWN(I21/3,0),ROUNDDOWN(I21*O21,0)),IF('償却資産明細書(入力)'!AA22="一括償却資産",ROUNDDOWN(J21/3,0),ROUNDDOWN(J21*O21,0)))</f>
        <v>0</v>
      </c>
      <c r="R21" s="607">
        <f>IF(AND(F21&gt;=82,G21&gt;3),IF('償却資産明細書(入力)'!AA22="一括償却資産",ROUNDDOWN(I21/3,0),ROUNDDOWN(I21*P21,0)),IF('償却資産明細書(入力)'!AA22="一括償却資産",ROUNDDOWN(J21/3,0),ROUNDDOWN(J21*P21,0)))</f>
        <v>0</v>
      </c>
      <c r="T21" s="51">
        <f t="shared" si="4"/>
        <v>13</v>
      </c>
      <c r="U21" s="51">
        <f>IF(AND(F21&gt;=82,G21&gt;3),IF('償却資産明細書(入力)'!AA22="一括償却資産",ROUNDUP(I21/3,0),IF(AND(E21=F21,H21&gt;0),ROUNDDOWN(Q21*AF21/12,0),ROUNDDOWN(Q21*T21/12,0))),IF('償却資産明細書(入力)'!AA22="一括償却資産",ROUNDDOWN(J21/3,0),IF(AND(E21=F21,H21&gt;0),ROUNDDOWN(Q21*AF21/12,0),ROUNDDOWN(Q21*T21/12,0))))</f>
        <v>0</v>
      </c>
      <c r="V21" s="607">
        <f>IF(AND(F21&gt;=82,G21&gt;3),IF('償却資産明細書(入力)'!AA22="一括償却資産",ROUNDUP(I21/3,0),IF(AND(E21=F21,H21&gt;0),ROUNDDOWN(R21*AF21/12,0),ROUNDDOWN(R21*T21/12,0))),IF('償却資産明細書(入力)'!AA22="一括償却資産",ROUNDDOWN(J21/3,0),IF(AND(E21=F21,H21&gt;0),ROUNDDOWN(R21*AF21/12,0),ROUNDDOWN(R21*T21/12,0))))</f>
        <v>0</v>
      </c>
      <c r="W21" s="51">
        <f>IF('償却資産明細書(入力)'!D22="",0,IF(OR(AC21="最終年",AD21="最終年"),Q21*Y21/12,Z21))</f>
        <v>0</v>
      </c>
      <c r="X21" s="51">
        <f t="shared" si="5"/>
        <v>0</v>
      </c>
      <c r="Y21" s="51">
        <f t="shared" si="6"/>
        <v>0</v>
      </c>
      <c r="Z21" s="51">
        <f t="shared" si="7"/>
        <v>0</v>
      </c>
      <c r="AA21" s="51">
        <f>IF('償却資産明細書(入力)'!AA22="一括償却資産",Z21,IF(Z21&lt;W21,Z21,W21))</f>
        <v>0</v>
      </c>
      <c r="AB21" s="51" t="b">
        <f t="shared" si="8"/>
        <v>0</v>
      </c>
      <c r="AC21" s="51" t="str">
        <f t="shared" si="9"/>
        <v/>
      </c>
      <c r="AD21" s="51" t="str">
        <f t="shared" si="10"/>
        <v/>
      </c>
      <c r="AE21" s="51" t="str">
        <f t="shared" si="11"/>
        <v>－</v>
      </c>
      <c r="AF21" s="16" t="str">
        <f>IF(OR(F21=0,G21=0),"",IF(OR('償却資産明細書(入力)'!AA22="一括償却資産",AC21="償却終了",AD21="償却終了"),"－",AE21))</f>
        <v/>
      </c>
      <c r="AG21" s="16">
        <f>IF(OR('収支内訳書（裏）１'!I42="",'収支内訳書（裏）１'!K42="",'収支内訳書（裏）１'!M42="",'収支内訳書（裏）１'!O42=""),0,IF(F21&gt;0,ROUNDDOWN((I21-L21-U21)/Q21,0)+1+F21,0))</f>
        <v>0</v>
      </c>
      <c r="AH21" s="16" t="str">
        <f t="shared" si="12"/>
        <v>－</v>
      </c>
      <c r="AI21" s="16" t="str">
        <f t="shared" si="13"/>
        <v>－</v>
      </c>
      <c r="AJ21" s="16">
        <f t="shared" si="14"/>
        <v>0</v>
      </c>
      <c r="AK21" s="51">
        <f t="shared" si="15"/>
        <v>0</v>
      </c>
      <c r="AL21" s="607">
        <f t="shared" si="16"/>
        <v>0</v>
      </c>
      <c r="AM21" s="60">
        <f t="shared" si="17"/>
        <v>0</v>
      </c>
      <c r="AN21" s="614">
        <f t="shared" si="18"/>
        <v>0</v>
      </c>
      <c r="AO21" s="610"/>
      <c r="AP21" s="16">
        <f>IF(OR('償却資産明細書(入力)'!D22="",'償却資産明細書(入力)'!E22="",'償却資産明細書(入力)'!F22="",'償却資産明細書(入力)'!G22=""),0,IF(ISTEXT(AB21),AB21,I21-AN21))</f>
        <v>0</v>
      </c>
      <c r="AQ21" s="610"/>
      <c r="AS21" s="16" t="b">
        <f>IF(AND('償却資産明細書(入力)'!AA22="一括償却資産",E21&gt;F21+X21+1),"償却済、記載不要")</f>
        <v>0</v>
      </c>
      <c r="AT21" s="16" t="b">
        <f>IF(AND('償却資産明細書(入力)'!E22&gt;0,'償却資産明細書(入力)'!F22&lt;1),"取得月を入力！")</f>
        <v>0</v>
      </c>
      <c r="AU21" s="16" t="b">
        <f>IF(AND('償却資産明細書(入力)'!E22&gt;0,'償却資産明細書(入力)'!D22=""),"元号を入力")</f>
        <v>0</v>
      </c>
      <c r="AV21" s="16" t="b">
        <f>IF(AND('償却資産明細書(入力)'!G22&gt;0,OR('償却資産明細書(入力)'!E22&lt;1,'償却資産明細書(入力)'!F22&lt;1)),"取得年を入力！")</f>
        <v>0</v>
      </c>
      <c r="AW21" s="16">
        <f t="shared" si="19"/>
        <v>0</v>
      </c>
      <c r="AZ21" s="51" t="b">
        <f t="shared" si="20"/>
        <v>0</v>
      </c>
      <c r="BA21" s="16" t="b">
        <f>IF('償却資産明細書(入力)'!AA22="",IF(AND('償却資産明細書(入力)'!G22&gt;1,'償却資産明細書(入力)'!K22=0),"耐用年数を入力！"))</f>
        <v>0</v>
      </c>
      <c r="BB21" s="342">
        <f t="shared" si="21"/>
        <v>0</v>
      </c>
      <c r="BC21" s="611">
        <f t="shared" si="22"/>
        <v>0</v>
      </c>
      <c r="BE21" s="16" t="b">
        <f>IF(OR(AND('償却資産明細書(入力)'!U22="",'償却資産明細書(入力)'!G22&gt;1,'償却資産明細書(入力)'!Y22&gt;0),AND('償却資産明細書(入力)'!U22="",'償却資産明細書(入力)'!S22&gt;1)),"事業割合入力")</f>
        <v>0</v>
      </c>
      <c r="BF21" s="16" t="b">
        <f>IF('償却資産明細書(入力)'!U22&gt;1,"事業割合エラー")</f>
        <v>0</v>
      </c>
      <c r="BG21" s="342">
        <f>IF(BE21="事業割合入力",BE21,IF(BF21="事業割合エラー",BF21,ROUNDDOWN('償却資産明細書(入力)'!U22*BB21,0)))</f>
        <v>0</v>
      </c>
      <c r="BH21" s="611">
        <f>IF(BE21="事業割合入力",BE21,IF(BF21="事業割合エラー",BF21,ROUNDDOWN('償却資産明細書(入力)'!U22*BC21,0)))</f>
        <v>0</v>
      </c>
      <c r="BI21" s="342">
        <f>IF('償却資産明細書(入力)'!Y22&gt;0,ROUNDDOWN(AP20*'償却資産明細書(入力)'!U22,0),0)</f>
        <v>0</v>
      </c>
      <c r="BJ21" s="342">
        <f t="shared" si="23"/>
        <v>0</v>
      </c>
      <c r="BK21" s="342">
        <f>IF(H21&gt;0,'償却資産明細書(入力)'!Z22*'償却資産明細書(入力)'!U22,0)</f>
        <v>0</v>
      </c>
      <c r="BL21" s="342">
        <f t="shared" si="24"/>
        <v>0</v>
      </c>
    </row>
    <row r="22" spans="1:64" x14ac:dyDescent="0.15">
      <c r="A22">
        <v>21</v>
      </c>
      <c r="B22" s="306">
        <v>4.8000000000000001E-2</v>
      </c>
      <c r="C22" s="304">
        <f t="shared" si="1"/>
        <v>4.8000000000000001E-2</v>
      </c>
      <c r="E22" s="51">
        <f>計算シート!$C$2+63</f>
        <v>68</v>
      </c>
      <c r="F22" s="51">
        <f>IF('償却資産明細書(入力)'!D23="平成",'償却資産明細書(入力)'!E23+63,'償却資産明細書(入力)'!E23)</f>
        <v>0</v>
      </c>
      <c r="G22" s="51">
        <f>'償却資産明細書(入力)'!F23</f>
        <v>0</v>
      </c>
      <c r="H22" s="51">
        <f>'償却資産明細書(入力)'!Y23</f>
        <v>0</v>
      </c>
      <c r="I22" s="51">
        <f>'償却資産明細書(入力)'!G23</f>
        <v>0</v>
      </c>
      <c r="J22" s="51">
        <f>IF(OR(AND('償却資産明細書(入力)'!D23="平成",'償却資産明細書(入力)'!E23&gt;=19,'償却資産明細書(入力)'!F23&gt;=4),AND('償却資産明細書(入力)'!D23="平成",'償却資産明細書(入力)'!E23&gt;=20)),I22,IF('償却資産明細書(入力)'!AA23="一括償却資産",I22,ROUNDDOWN(I22*0.9,0)))</f>
        <v>0</v>
      </c>
      <c r="K22" s="51">
        <f>IF('償却資産明細書(入力)'!AA23="一括償却資産",0,IF(I22&gt;0,1,0))</f>
        <v>0</v>
      </c>
      <c r="L22" s="342">
        <f>IF(OR(AND(F22=82,G22&gt;3),F22&gt;82),0,IF('償却資産明細書(入力)'!AA23="一括償却資産",0,ROUNDDOWN(I22*0.05,0)))</f>
        <v>0</v>
      </c>
      <c r="M22" s="51">
        <f>'償却資産明細書(入力)'!J23</f>
        <v>0</v>
      </c>
      <c r="N22" s="607">
        <f>'償却資産明細書(入力)'!K23</f>
        <v>0</v>
      </c>
      <c r="O22" s="356">
        <f t="shared" si="2"/>
        <v>0</v>
      </c>
      <c r="P22" s="609">
        <f t="shared" si="3"/>
        <v>0</v>
      </c>
      <c r="Q22" s="615">
        <f>IF(AND(F22&gt;=82,G22&gt;3),IF('償却資産明細書(入力)'!AA23="一括償却資産",ROUNDDOWN(I22/3,0),ROUNDDOWN(I22*O22,0)),IF('償却資産明細書(入力)'!AA23="一括償却資産",ROUNDDOWN(J22/3,0),ROUNDDOWN(J22*O22,0)))</f>
        <v>0</v>
      </c>
      <c r="R22" s="607">
        <f>IF(AND(F22&gt;=82,G22&gt;3),IF('償却資産明細書(入力)'!AA23="一括償却資産",ROUNDDOWN(I22/3,0),ROUNDDOWN(I22*P22,0)),IF('償却資産明細書(入力)'!AA23="一括償却資産",ROUNDDOWN(J22/3,0),ROUNDDOWN(J22*P22,0)))</f>
        <v>0</v>
      </c>
      <c r="T22" s="51">
        <f t="shared" si="4"/>
        <v>13</v>
      </c>
      <c r="U22" s="51">
        <f>IF(AND(F22&gt;=82,G22&gt;3),IF('償却資産明細書(入力)'!AA23="一括償却資産",ROUNDUP(I22/3,0),IF(AND(E22=F22,H22&gt;0),ROUNDDOWN(Q22*AF22/12,0),ROUNDDOWN(Q22*T22/12,0))),IF('償却資産明細書(入力)'!AA23="一括償却資産",ROUNDDOWN(J22/3,0),IF(AND(E22=F22,H22&gt;0),ROUNDDOWN(Q22*AF22/12,0),ROUNDDOWN(Q22*T22/12,0))))</f>
        <v>0</v>
      </c>
      <c r="V22" s="607">
        <f>IF(AND(F22&gt;=82,G22&gt;3),IF('償却資産明細書(入力)'!AA23="一括償却資産",ROUNDUP(I22/3,0),IF(AND(E22=F22,H22&gt;0),ROUNDDOWN(R22*AF22/12,0),ROUNDDOWN(R22*T22/12,0))),IF('償却資産明細書(入力)'!AA23="一括償却資産",ROUNDDOWN(J22/3,0),IF(AND(E22=F22,H22&gt;0),ROUNDDOWN(R22*AF22/12,0),ROUNDDOWN(R22*T22/12,0))))</f>
        <v>0</v>
      </c>
      <c r="W22" s="51">
        <f>IF('償却資産明細書(入力)'!D23="",0,IF(OR(AC22="最終年",AD22="最終年"),Q22*Y22/12,Z22))</f>
        <v>0</v>
      </c>
      <c r="X22" s="51">
        <f t="shared" si="5"/>
        <v>0</v>
      </c>
      <c r="Y22" s="51">
        <f t="shared" si="6"/>
        <v>0</v>
      </c>
      <c r="Z22" s="51">
        <f t="shared" si="7"/>
        <v>0</v>
      </c>
      <c r="AA22" s="51">
        <f>IF('償却資産明細書(入力)'!AA23="一括償却資産",Z22,IF(Z22&lt;W22,Z22,W22))</f>
        <v>0</v>
      </c>
      <c r="AB22" s="51" t="b">
        <f t="shared" si="8"/>
        <v>0</v>
      </c>
      <c r="AC22" s="51" t="str">
        <f t="shared" si="9"/>
        <v/>
      </c>
      <c r="AD22" s="51" t="str">
        <f t="shared" si="10"/>
        <v/>
      </c>
      <c r="AE22" s="51" t="str">
        <f t="shared" si="11"/>
        <v>－</v>
      </c>
      <c r="AF22" s="16" t="str">
        <f>IF(OR(F22=0,G22=0),"",IF(OR('償却資産明細書(入力)'!AA23="一括償却資産",AC22="償却終了",AD22="償却終了"),"－",AE22))</f>
        <v/>
      </c>
      <c r="AG22" s="16">
        <f>IF(OR('収支内訳書（裏）１'!I43="",'収支内訳書（裏）１'!K43="",'収支内訳書（裏）１'!M43="",'収支内訳書（裏）１'!O43=""),0,IF(F22&gt;0,ROUNDDOWN((I22-L22-U22)/Q22,0)+1+F22,0))</f>
        <v>0</v>
      </c>
      <c r="AH22" s="16" t="str">
        <f t="shared" si="12"/>
        <v>－</v>
      </c>
      <c r="AI22" s="16" t="str">
        <f t="shared" si="13"/>
        <v>－</v>
      </c>
      <c r="AJ22" s="16">
        <f t="shared" si="14"/>
        <v>0</v>
      </c>
      <c r="AK22" s="51">
        <f t="shared" si="15"/>
        <v>0</v>
      </c>
      <c r="AL22" s="607">
        <f t="shared" si="16"/>
        <v>0</v>
      </c>
      <c r="AM22" s="60">
        <f t="shared" si="17"/>
        <v>0</v>
      </c>
      <c r="AN22" s="614">
        <f t="shared" si="18"/>
        <v>0</v>
      </c>
      <c r="AO22" s="610"/>
      <c r="AP22" s="16">
        <f>IF(OR('償却資産明細書(入力)'!D23="",'償却資産明細書(入力)'!E23="",'償却資産明細書(入力)'!F23="",'償却資産明細書(入力)'!G23=""),0,IF(ISTEXT(AB22),AB22,I22-AN22))</f>
        <v>0</v>
      </c>
      <c r="AQ22" s="610"/>
      <c r="AS22" s="16" t="b">
        <f>IF(AND('償却資産明細書(入力)'!AA23="一括償却資産",E22&gt;F22+X22+1),"償却済、記載不要")</f>
        <v>0</v>
      </c>
      <c r="AT22" s="16" t="b">
        <f>IF(AND('償却資産明細書(入力)'!E23&gt;0,'償却資産明細書(入力)'!F23&lt;1),"取得月を入力！")</f>
        <v>0</v>
      </c>
      <c r="AU22" s="16" t="b">
        <f>IF(AND('償却資産明細書(入力)'!E23&gt;0,'償却資産明細書(入力)'!D23=""),"元号を入力")</f>
        <v>0</v>
      </c>
      <c r="AV22" s="16" t="b">
        <f>IF(AND('償却資産明細書(入力)'!G23&gt;0,OR('償却資産明細書(入力)'!E23&lt;1,'償却資産明細書(入力)'!F23&lt;1)),"取得年を入力！")</f>
        <v>0</v>
      </c>
      <c r="AW22" s="16">
        <f t="shared" si="19"/>
        <v>0</v>
      </c>
      <c r="AZ22" s="51" t="b">
        <f t="shared" si="20"/>
        <v>0</v>
      </c>
      <c r="BA22" s="16" t="b">
        <f>IF('償却資産明細書(入力)'!AA23="",IF(AND('償却資産明細書(入力)'!G23&gt;1,'償却資産明細書(入力)'!K23=0),"耐用年数を入力！"))</f>
        <v>0</v>
      </c>
      <c r="BB22" s="342">
        <f t="shared" si="21"/>
        <v>0</v>
      </c>
      <c r="BC22" s="611">
        <f t="shared" si="22"/>
        <v>0</v>
      </c>
      <c r="BE22" s="16" t="b">
        <f>IF(OR(AND('償却資産明細書(入力)'!U23="",'償却資産明細書(入力)'!G23&gt;1,'償却資産明細書(入力)'!Y23&gt;0),AND('償却資産明細書(入力)'!U23="",'償却資産明細書(入力)'!S23&gt;1)),"事業割合入力")</f>
        <v>0</v>
      </c>
      <c r="BF22" s="16" t="b">
        <f>IF('償却資産明細書(入力)'!U23&gt;1,"事業割合エラー")</f>
        <v>0</v>
      </c>
      <c r="BG22" s="342">
        <f>IF(BE22="事業割合入力",BE22,IF(BF22="事業割合エラー",BF22,ROUNDDOWN('償却資産明細書(入力)'!U23*BB22,0)))</f>
        <v>0</v>
      </c>
      <c r="BH22" s="611">
        <f>IF(BE22="事業割合入力",BE22,IF(BF22="事業割合エラー",BF22,ROUNDDOWN('償却資産明細書(入力)'!U23*BC22,0)))</f>
        <v>0</v>
      </c>
      <c r="BI22" s="342">
        <f>IF('償却資産明細書(入力)'!Y23&gt;0,ROUNDDOWN(AP21*'償却資産明細書(入力)'!U23,0),0)</f>
        <v>0</v>
      </c>
      <c r="BJ22" s="342">
        <f t="shared" si="23"/>
        <v>0</v>
      </c>
      <c r="BK22" s="342">
        <f>IF(H22&gt;0,'償却資産明細書(入力)'!Z23*'償却資産明細書(入力)'!U23,0)</f>
        <v>0</v>
      </c>
      <c r="BL22" s="342">
        <f t="shared" si="24"/>
        <v>0</v>
      </c>
    </row>
    <row r="23" spans="1:64" x14ac:dyDescent="0.15">
      <c r="A23">
        <v>22</v>
      </c>
      <c r="B23" s="306">
        <v>4.5999999999999999E-2</v>
      </c>
      <c r="C23" s="304">
        <f t="shared" si="1"/>
        <v>4.5999999999999999E-2</v>
      </c>
      <c r="E23" s="51">
        <f>計算シート!$C$2+63</f>
        <v>68</v>
      </c>
      <c r="F23" s="51">
        <f>IF('償却資産明細書(入力)'!D24="平成",'償却資産明細書(入力)'!E24+63,'償却資産明細書(入力)'!E24)</f>
        <v>0</v>
      </c>
      <c r="G23" s="51">
        <f>'償却資産明細書(入力)'!F24</f>
        <v>0</v>
      </c>
      <c r="H23" s="51">
        <f>'償却資産明細書(入力)'!Y24</f>
        <v>0</v>
      </c>
      <c r="I23" s="51">
        <f>'償却資産明細書(入力)'!G24</f>
        <v>0</v>
      </c>
      <c r="J23" s="51">
        <f>IF(OR(AND('償却資産明細書(入力)'!D24="平成",'償却資産明細書(入力)'!E24&gt;=19,'償却資産明細書(入力)'!F24&gt;=4),AND('償却資産明細書(入力)'!D24="平成",'償却資産明細書(入力)'!E24&gt;=20)),I23,IF('償却資産明細書(入力)'!AA24="一括償却資産",I23,ROUNDDOWN(I23*0.9,0)))</f>
        <v>0</v>
      </c>
      <c r="K23" s="51">
        <f>IF('償却資産明細書(入力)'!AA24="一括償却資産",0,IF(I23&gt;0,1,0))</f>
        <v>0</v>
      </c>
      <c r="L23" s="342">
        <f>IF(OR(AND(F23=82,G23&gt;3),F23&gt;82),0,IF('償却資産明細書(入力)'!AA24="一括償却資産",0,ROUNDDOWN(I23*0.05,0)))</f>
        <v>0</v>
      </c>
      <c r="M23" s="51">
        <f>'償却資産明細書(入力)'!J24</f>
        <v>0</v>
      </c>
      <c r="N23" s="607">
        <f>'償却資産明細書(入力)'!K24</f>
        <v>0</v>
      </c>
      <c r="O23" s="356">
        <f t="shared" si="2"/>
        <v>0</v>
      </c>
      <c r="P23" s="609">
        <f t="shared" si="3"/>
        <v>0</v>
      </c>
      <c r="Q23" s="615">
        <f>IF(AND(F23&gt;=82,G23&gt;3),IF('償却資産明細書(入力)'!AA24="一括償却資産",ROUNDDOWN(I23/3,0),ROUNDDOWN(I23*O23,0)),IF('償却資産明細書(入力)'!AA24="一括償却資産",ROUNDDOWN(J23/3,0),ROUNDDOWN(J23*O23,0)))</f>
        <v>0</v>
      </c>
      <c r="R23" s="607">
        <f>IF(AND(F23&gt;=82,G23&gt;3),IF('償却資産明細書(入力)'!AA24="一括償却資産",ROUNDDOWN(I23/3,0),ROUNDDOWN(I23*P23,0)),IF('償却資産明細書(入力)'!AA24="一括償却資産",ROUNDDOWN(J23/3,0),ROUNDDOWN(J23*P23,0)))</f>
        <v>0</v>
      </c>
      <c r="T23" s="51">
        <f t="shared" si="4"/>
        <v>13</v>
      </c>
      <c r="U23" s="51">
        <f>IF(AND(F23&gt;=82,G23&gt;3),IF('償却資産明細書(入力)'!AA24="一括償却資産",ROUNDUP(I23/3,0),IF(AND(E23=F23,H23&gt;0),ROUNDDOWN(Q23*AF23/12,0),ROUNDDOWN(Q23*T23/12,0))),IF('償却資産明細書(入力)'!AA24="一括償却資産",ROUNDDOWN(J23/3,0),IF(AND(E23=F23,H23&gt;0),ROUNDDOWN(Q23*AF23/12,0),ROUNDDOWN(Q23*T23/12,0))))</f>
        <v>0</v>
      </c>
      <c r="V23" s="607">
        <f>IF(AND(F23&gt;=82,G23&gt;3),IF('償却資産明細書(入力)'!AA24="一括償却資産",ROUNDUP(I23/3,0),IF(AND(E23=F23,H23&gt;0),ROUNDDOWN(R23*AF23/12,0),ROUNDDOWN(R23*T23/12,0))),IF('償却資産明細書(入力)'!AA24="一括償却資産",ROUNDDOWN(J23/3,0),IF(AND(E23=F23,H23&gt;0),ROUNDDOWN(R23*AF23/12,0),ROUNDDOWN(R23*T23/12,0))))</f>
        <v>0</v>
      </c>
      <c r="W23" s="51">
        <f>IF('償却資産明細書(入力)'!D24="",0,IF(OR(AC23="最終年",AD23="最終年"),Q23*Y23/12,Z23))</f>
        <v>0</v>
      </c>
      <c r="X23" s="51">
        <f t="shared" si="5"/>
        <v>0</v>
      </c>
      <c r="Y23" s="51">
        <f t="shared" si="6"/>
        <v>0</v>
      </c>
      <c r="Z23" s="51">
        <f t="shared" si="7"/>
        <v>0</v>
      </c>
      <c r="AA23" s="51">
        <f>IF('償却資産明細書(入力)'!AA24="一括償却資産",Z23,IF(Z23&lt;W23,Z23,W23))</f>
        <v>0</v>
      </c>
      <c r="AB23" s="51" t="b">
        <f t="shared" si="8"/>
        <v>0</v>
      </c>
      <c r="AC23" s="51" t="str">
        <f t="shared" si="9"/>
        <v/>
      </c>
      <c r="AD23" s="51" t="str">
        <f t="shared" si="10"/>
        <v/>
      </c>
      <c r="AE23" s="51" t="str">
        <f t="shared" si="11"/>
        <v>－</v>
      </c>
      <c r="AF23" s="16" t="str">
        <f>IF(OR(F23=0,G23=0),"",IF(OR('償却資産明細書(入力)'!AA24="一括償却資産",AC23="償却終了",AD23="償却終了"),"－",AE23))</f>
        <v/>
      </c>
      <c r="AG23" s="16">
        <f>IF(OR('収支内訳書（裏）１'!I44="",'収支内訳書（裏）１'!K44="",'収支内訳書（裏）１'!M44="",'収支内訳書（裏）１'!O44=""),0,IF(F23&gt;0,ROUNDDOWN((I23-L23-U23)/Q23,0)+1+F23,0))</f>
        <v>0</v>
      </c>
      <c r="AH23" s="16" t="str">
        <f t="shared" si="12"/>
        <v>－</v>
      </c>
      <c r="AI23" s="16" t="str">
        <f t="shared" si="13"/>
        <v>－</v>
      </c>
      <c r="AJ23" s="16">
        <f t="shared" si="14"/>
        <v>0</v>
      </c>
      <c r="AK23" s="51">
        <f t="shared" si="15"/>
        <v>0</v>
      </c>
      <c r="AL23" s="607">
        <f t="shared" si="16"/>
        <v>0</v>
      </c>
      <c r="AM23" s="60">
        <f t="shared" si="17"/>
        <v>0</v>
      </c>
      <c r="AN23" s="614">
        <f t="shared" si="18"/>
        <v>0</v>
      </c>
      <c r="AO23" s="610"/>
      <c r="AP23" s="16">
        <f>IF(OR('償却資産明細書(入力)'!D24="",'償却資産明細書(入力)'!E24="",'償却資産明細書(入力)'!F24="",'償却資産明細書(入力)'!G24=""),0,IF(ISTEXT(AB23),AB23,I23-AN23))</f>
        <v>0</v>
      </c>
      <c r="AQ23" s="610"/>
      <c r="AS23" s="16" t="b">
        <f>IF(AND('償却資産明細書(入力)'!AA24="一括償却資産",E23&gt;F23+X23+1),"償却済、記載不要")</f>
        <v>0</v>
      </c>
      <c r="AT23" s="16" t="b">
        <f>IF(AND('償却資産明細書(入力)'!E24&gt;0,'償却資産明細書(入力)'!F24&lt;1),"取得月を入力！")</f>
        <v>0</v>
      </c>
      <c r="AU23" s="16" t="b">
        <f>IF(AND('償却資産明細書(入力)'!E24&gt;0,'償却資産明細書(入力)'!D24=""),"元号を入力")</f>
        <v>0</v>
      </c>
      <c r="AV23" s="16" t="b">
        <f>IF(AND('償却資産明細書(入力)'!G24&gt;0,OR('償却資産明細書(入力)'!E24&lt;1,'償却資産明細書(入力)'!F24&lt;1)),"取得年を入力！")</f>
        <v>0</v>
      </c>
      <c r="AW23" s="16">
        <f t="shared" si="19"/>
        <v>0</v>
      </c>
      <c r="AZ23" s="51" t="b">
        <f t="shared" si="20"/>
        <v>0</v>
      </c>
      <c r="BA23" s="16" t="b">
        <f>IF('償却資産明細書(入力)'!AA24="",IF(AND('償却資産明細書(入力)'!G24&gt;1,'償却資産明細書(入力)'!K24=0),"耐用年数を入力！"))</f>
        <v>0</v>
      </c>
      <c r="BB23" s="342">
        <f t="shared" si="21"/>
        <v>0</v>
      </c>
      <c r="BC23" s="611">
        <f t="shared" si="22"/>
        <v>0</v>
      </c>
      <c r="BE23" s="16" t="b">
        <f>IF(OR(AND('償却資産明細書(入力)'!U24="",'償却資産明細書(入力)'!G24&gt;1,'償却資産明細書(入力)'!Y24&gt;0),AND('償却資産明細書(入力)'!U24="",'償却資産明細書(入力)'!S24&gt;1)),"事業割合入力")</f>
        <v>0</v>
      </c>
      <c r="BF23" s="16" t="b">
        <f>IF('償却資産明細書(入力)'!U24&gt;1,"事業割合エラー")</f>
        <v>0</v>
      </c>
      <c r="BG23" s="342">
        <f>IF(BE23="事業割合入力",BE23,IF(BF23="事業割合エラー",BF23,ROUNDDOWN('償却資産明細書(入力)'!U24*BB23,0)))</f>
        <v>0</v>
      </c>
      <c r="BH23" s="611">
        <f>IF(BE23="事業割合入力",BE23,IF(BF23="事業割合エラー",BF23,ROUNDDOWN('償却資産明細書(入力)'!U24*BC23,0)))</f>
        <v>0</v>
      </c>
      <c r="BI23" s="342">
        <f>IF('償却資産明細書(入力)'!Y24&gt;0,ROUNDDOWN(AP22*'償却資産明細書(入力)'!U24,0),0)</f>
        <v>0</v>
      </c>
      <c r="BJ23" s="342">
        <f t="shared" si="23"/>
        <v>0</v>
      </c>
      <c r="BK23" s="342">
        <f>IF(H23&gt;0,'償却資産明細書(入力)'!Z24*'償却資産明細書(入力)'!U24,0)</f>
        <v>0</v>
      </c>
      <c r="BL23" s="342">
        <f t="shared" si="24"/>
        <v>0</v>
      </c>
    </row>
    <row r="24" spans="1:64" x14ac:dyDescent="0.15">
      <c r="A24">
        <v>23</v>
      </c>
      <c r="B24" s="306">
        <v>4.3999999999999997E-2</v>
      </c>
      <c r="C24" s="304">
        <f t="shared" si="1"/>
        <v>4.3999999999999997E-2</v>
      </c>
      <c r="E24" s="51">
        <f>計算シート!$C$2+63</f>
        <v>68</v>
      </c>
      <c r="F24" s="51">
        <f>IF('償却資産明細書(入力)'!D25="平成",'償却資産明細書(入力)'!E25+63,'償却資産明細書(入力)'!E25)</f>
        <v>0</v>
      </c>
      <c r="G24" s="51">
        <f>'償却資産明細書(入力)'!F25</f>
        <v>0</v>
      </c>
      <c r="H24" s="51">
        <f>'償却資産明細書(入力)'!Y25</f>
        <v>0</v>
      </c>
      <c r="I24" s="51">
        <f>'償却資産明細書(入力)'!G25</f>
        <v>0</v>
      </c>
      <c r="J24" s="51">
        <f>IF(OR(AND('償却資産明細書(入力)'!D25="平成",'償却資産明細書(入力)'!E25&gt;=19,'償却資産明細書(入力)'!F25&gt;=4),AND('償却資産明細書(入力)'!D25="平成",'償却資産明細書(入力)'!E25&gt;=20)),I24,IF('償却資産明細書(入力)'!AA25="一括償却資産",I24,ROUNDDOWN(I24*0.9,0)))</f>
        <v>0</v>
      </c>
      <c r="K24" s="51">
        <f>IF('償却資産明細書(入力)'!AA25="一括償却資産",0,IF(I24&gt;0,1,0))</f>
        <v>0</v>
      </c>
      <c r="L24" s="342">
        <f>IF(OR(AND(F24=82,G24&gt;3),F24&gt;82),0,IF('償却資産明細書(入力)'!AA25="一括償却資産",0,ROUNDDOWN(I24*0.05,0)))</f>
        <v>0</v>
      </c>
      <c r="M24" s="51">
        <f>'償却資産明細書(入力)'!J25</f>
        <v>0</v>
      </c>
      <c r="N24" s="607">
        <f>'償却資産明細書(入力)'!K25</f>
        <v>0</v>
      </c>
      <c r="O24" s="356">
        <f t="shared" si="2"/>
        <v>0</v>
      </c>
      <c r="P24" s="609">
        <f t="shared" si="3"/>
        <v>0</v>
      </c>
      <c r="Q24" s="615">
        <f>IF(AND(F24&gt;=82,G24&gt;3),IF('償却資産明細書(入力)'!AA25="一括償却資産",ROUNDDOWN(I24/3,0),ROUNDDOWN(I24*O24,0)),IF('償却資産明細書(入力)'!AA25="一括償却資産",ROUNDDOWN(J24/3,0),ROUNDDOWN(J24*O24,0)))</f>
        <v>0</v>
      </c>
      <c r="R24" s="607">
        <f>IF(AND(F24&gt;=82,G24&gt;3),IF('償却資産明細書(入力)'!AA25="一括償却資産",ROUNDDOWN(I24/3,0),ROUNDDOWN(I24*P24,0)),IF('償却資産明細書(入力)'!AA25="一括償却資産",ROUNDDOWN(J24/3,0),ROUNDDOWN(J24*P24,0)))</f>
        <v>0</v>
      </c>
      <c r="T24" s="51">
        <f t="shared" si="4"/>
        <v>13</v>
      </c>
      <c r="U24" s="51">
        <f>IF(AND(F24&gt;=82,G24&gt;3),IF('償却資産明細書(入力)'!AA25="一括償却資産",ROUNDUP(I24/3,0),IF(AND(E24=F24,H24&gt;0),ROUNDDOWN(Q24*AF24/12,0),ROUNDDOWN(Q24*T24/12,0))),IF('償却資産明細書(入力)'!AA25="一括償却資産",ROUNDDOWN(J24/3,0),IF(AND(E24=F24,H24&gt;0),ROUNDDOWN(Q24*AF24/12,0),ROUNDDOWN(Q24*T24/12,0))))</f>
        <v>0</v>
      </c>
      <c r="V24" s="607">
        <f>IF(AND(F24&gt;=82,G24&gt;3),IF('償却資産明細書(入力)'!AA25="一括償却資産",ROUNDUP(I24/3,0),IF(AND(E24=F24,H24&gt;0),ROUNDDOWN(R24*AF24/12,0),ROUNDDOWN(R24*T24/12,0))),IF('償却資産明細書(入力)'!AA25="一括償却資産",ROUNDDOWN(J24/3,0),IF(AND(E24=F24,H24&gt;0),ROUNDDOWN(R24*AF24/12,0),ROUNDDOWN(R24*T24/12,0))))</f>
        <v>0</v>
      </c>
      <c r="W24" s="51">
        <f>IF('償却資産明細書(入力)'!D25="",0,IF(OR(AC24="最終年",AD24="最終年"),Q24*Y24/12,Z24))</f>
        <v>0</v>
      </c>
      <c r="X24" s="51">
        <f t="shared" si="5"/>
        <v>0</v>
      </c>
      <c r="Y24" s="51">
        <f t="shared" si="6"/>
        <v>0</v>
      </c>
      <c r="Z24" s="51">
        <f t="shared" si="7"/>
        <v>0</v>
      </c>
      <c r="AA24" s="51">
        <f>IF('償却資産明細書(入力)'!AA25="一括償却資産",Z24,IF(Z24&lt;W24,Z24,W24))</f>
        <v>0</v>
      </c>
      <c r="AB24" s="51" t="b">
        <f t="shared" si="8"/>
        <v>0</v>
      </c>
      <c r="AC24" s="51" t="str">
        <f t="shared" si="9"/>
        <v/>
      </c>
      <c r="AD24" s="51" t="str">
        <f t="shared" si="10"/>
        <v/>
      </c>
      <c r="AE24" s="51" t="str">
        <f t="shared" si="11"/>
        <v>－</v>
      </c>
      <c r="AF24" s="16" t="str">
        <f>IF(OR(F24=0,G24=0),"",IF(OR('償却資産明細書(入力)'!AA25="一括償却資産",AC24="償却終了",AD24="償却終了"),"－",AE24))</f>
        <v/>
      </c>
      <c r="AG24" s="16">
        <f>IF(OR('収支内訳書（裏）１'!I45="",'収支内訳書（裏）１'!K45="",'収支内訳書（裏）１'!M45="",'収支内訳書（裏）１'!O45=""),0,IF(F24&gt;0,ROUNDDOWN((I24-L24-U24)/Q24,0)+1+F24,0))</f>
        <v>0</v>
      </c>
      <c r="AH24" s="16" t="str">
        <f t="shared" si="12"/>
        <v>－</v>
      </c>
      <c r="AI24" s="16" t="str">
        <f t="shared" si="13"/>
        <v>－</v>
      </c>
      <c r="AJ24" s="16">
        <f t="shared" si="14"/>
        <v>0</v>
      </c>
      <c r="AK24" s="51">
        <f t="shared" si="15"/>
        <v>0</v>
      </c>
      <c r="AL24" s="607">
        <f t="shared" si="16"/>
        <v>0</v>
      </c>
      <c r="AM24" s="60">
        <f t="shared" si="17"/>
        <v>0</v>
      </c>
      <c r="AN24" s="614">
        <f t="shared" si="18"/>
        <v>0</v>
      </c>
      <c r="AO24" s="610"/>
      <c r="AP24" s="16">
        <f>IF(OR('償却資産明細書(入力)'!D25="",'償却資産明細書(入力)'!E25="",'償却資産明細書(入力)'!F25="",'償却資産明細書(入力)'!G25=""),0,IF(ISTEXT(AB24),AB24,I24-AN24))</f>
        <v>0</v>
      </c>
      <c r="AQ24" s="610"/>
      <c r="AS24" s="16" t="b">
        <f>IF(AND('償却資産明細書(入力)'!AA25="一括償却資産",E24&gt;F24+X24+1),"償却済、記載不要")</f>
        <v>0</v>
      </c>
      <c r="AT24" s="16" t="b">
        <f>IF(AND('償却資産明細書(入力)'!E25&gt;0,'償却資産明細書(入力)'!F25&lt;1),"取得月を入力！")</f>
        <v>0</v>
      </c>
      <c r="AU24" s="16" t="b">
        <f>IF(AND('償却資産明細書(入力)'!E25&gt;0,'償却資産明細書(入力)'!D25=""),"元号を入力")</f>
        <v>0</v>
      </c>
      <c r="AV24" s="16" t="b">
        <f>IF(AND('償却資産明細書(入力)'!G25&gt;0,OR('償却資産明細書(入力)'!E25&lt;1,'償却資産明細書(入力)'!F25&lt;1)),"取得年を入力！")</f>
        <v>0</v>
      </c>
      <c r="AW24" s="16">
        <f t="shared" si="19"/>
        <v>0</v>
      </c>
      <c r="AZ24" s="51" t="b">
        <f t="shared" si="20"/>
        <v>0</v>
      </c>
      <c r="BA24" s="16" t="b">
        <f>IF('償却資産明細書(入力)'!AA25="",IF(AND('償却資産明細書(入力)'!G25&gt;1,'償却資産明細書(入力)'!K25=0),"耐用年数を入力！"))</f>
        <v>0</v>
      </c>
      <c r="BB24" s="342">
        <f t="shared" si="21"/>
        <v>0</v>
      </c>
      <c r="BC24" s="611">
        <f t="shared" si="22"/>
        <v>0</v>
      </c>
      <c r="BE24" s="16" t="b">
        <f>IF(OR(AND('償却資産明細書(入力)'!U25="",'償却資産明細書(入力)'!G25&gt;1,'償却資産明細書(入力)'!Y25&gt;0),AND('償却資産明細書(入力)'!U25="",'償却資産明細書(入力)'!S25&gt;1)),"事業割合入力")</f>
        <v>0</v>
      </c>
      <c r="BF24" s="16" t="b">
        <f>IF('償却資産明細書(入力)'!U25&gt;1,"事業割合エラー")</f>
        <v>0</v>
      </c>
      <c r="BG24" s="342">
        <f>IF(BE24="事業割合入力",BE24,IF(BF24="事業割合エラー",BF24,ROUNDDOWN('償却資産明細書(入力)'!U25*BB24,0)))</f>
        <v>0</v>
      </c>
      <c r="BH24" s="611">
        <f>IF(BE24="事業割合入力",BE24,IF(BF24="事業割合エラー",BF24,ROUNDDOWN('償却資産明細書(入力)'!U25*BC24,0)))</f>
        <v>0</v>
      </c>
      <c r="BI24" s="342">
        <f>IF('償却資産明細書(入力)'!Y25&gt;0,ROUNDDOWN(AP23*'償却資産明細書(入力)'!U25,0),0)</f>
        <v>0</v>
      </c>
      <c r="BJ24" s="342">
        <f t="shared" si="23"/>
        <v>0</v>
      </c>
      <c r="BK24" s="342">
        <f>IF(H24&gt;0,'償却資産明細書(入力)'!Z25*'償却資産明細書(入力)'!U25,0)</f>
        <v>0</v>
      </c>
      <c r="BL24" s="342">
        <f t="shared" si="24"/>
        <v>0</v>
      </c>
    </row>
    <row r="25" spans="1:64" x14ac:dyDescent="0.15">
      <c r="A25">
        <v>24</v>
      </c>
      <c r="B25" s="306">
        <v>4.2000000000000003E-2</v>
      </c>
      <c r="C25" s="304">
        <f t="shared" si="1"/>
        <v>4.2000000000000003E-2</v>
      </c>
      <c r="E25" s="51">
        <f>計算シート!$C$2+63</f>
        <v>68</v>
      </c>
      <c r="F25" s="51">
        <f>IF('償却資産明細書(入力)'!D26="平成",'償却資産明細書(入力)'!E26+63,'償却資産明細書(入力)'!E26)</f>
        <v>0</v>
      </c>
      <c r="G25" s="51">
        <f>'償却資産明細書(入力)'!F26</f>
        <v>0</v>
      </c>
      <c r="H25" s="51">
        <f>'償却資産明細書(入力)'!Y26</f>
        <v>0</v>
      </c>
      <c r="I25" s="51">
        <f>'償却資産明細書(入力)'!G26</f>
        <v>0</v>
      </c>
      <c r="J25" s="51">
        <f>IF(OR(AND('償却資産明細書(入力)'!D26="平成",'償却資産明細書(入力)'!E26&gt;=19,'償却資産明細書(入力)'!F26&gt;=4),AND('償却資産明細書(入力)'!D26="平成",'償却資産明細書(入力)'!E26&gt;=20)),I25,IF('償却資産明細書(入力)'!AA26="一括償却資産",I25,ROUNDDOWN(I25*0.9,0)))</f>
        <v>0</v>
      </c>
      <c r="K25" s="51">
        <f>IF('償却資産明細書(入力)'!AA26="一括償却資産",0,IF(I25&gt;0,1,0))</f>
        <v>0</v>
      </c>
      <c r="L25" s="342">
        <f>IF(OR(AND(F25=82,G25&gt;3),F25&gt;82),0,IF('償却資産明細書(入力)'!AA26="一括償却資産",0,ROUNDDOWN(I25*0.05,0)))</f>
        <v>0</v>
      </c>
      <c r="M25" s="51">
        <f>'償却資産明細書(入力)'!J26</f>
        <v>0</v>
      </c>
      <c r="N25" s="607">
        <f>'償却資産明細書(入力)'!K26</f>
        <v>0</v>
      </c>
      <c r="O25" s="356">
        <f t="shared" si="2"/>
        <v>0</v>
      </c>
      <c r="P25" s="609">
        <f t="shared" si="3"/>
        <v>0</v>
      </c>
      <c r="Q25" s="615">
        <f>IF(AND(F25&gt;=82,G25&gt;3),IF('償却資産明細書(入力)'!AA26="一括償却資産",ROUNDDOWN(I25/3,0),ROUNDDOWN(I25*O25,0)),IF('償却資産明細書(入力)'!AA26="一括償却資産",ROUNDDOWN(J25/3,0),ROUNDDOWN(J25*O25,0)))</f>
        <v>0</v>
      </c>
      <c r="R25" s="607">
        <f>IF(AND(F25&gt;=82,G25&gt;3),IF('償却資産明細書(入力)'!AA26="一括償却資産",ROUNDDOWN(I25/3,0),ROUNDDOWN(I25*P25,0)),IF('償却資産明細書(入力)'!AA26="一括償却資産",ROUNDDOWN(J25/3,0),ROUNDDOWN(J25*P25,0)))</f>
        <v>0</v>
      </c>
      <c r="T25" s="51">
        <f t="shared" si="4"/>
        <v>13</v>
      </c>
      <c r="U25" s="51">
        <f>IF(AND(F25&gt;=82,G25&gt;3),IF('償却資産明細書(入力)'!AA26="一括償却資産",ROUNDUP(I25/3,0),IF(AND(E25=F25,H25&gt;0),ROUNDDOWN(Q25*AF25/12,0),ROUNDDOWN(Q25*T25/12,0))),IF('償却資産明細書(入力)'!AA26="一括償却資産",ROUNDDOWN(J25/3,0),IF(AND(E25=F25,H25&gt;0),ROUNDDOWN(Q25*AF25/12,0),ROUNDDOWN(Q25*T25/12,0))))</f>
        <v>0</v>
      </c>
      <c r="V25" s="607">
        <f>IF(AND(F25&gt;=82,G25&gt;3),IF('償却資産明細書(入力)'!AA26="一括償却資産",ROUNDUP(I25/3,0),IF(AND(E25=F25,H25&gt;0),ROUNDDOWN(R25*AF25/12,0),ROUNDDOWN(R25*T25/12,0))),IF('償却資産明細書(入力)'!AA26="一括償却資産",ROUNDDOWN(J25/3,0),IF(AND(E25=F25,H25&gt;0),ROUNDDOWN(R25*AF25/12,0),ROUNDDOWN(R25*T25/12,0))))</f>
        <v>0</v>
      </c>
      <c r="W25" s="51">
        <f>IF('償却資産明細書(入力)'!D26="",0,IF(OR(AC25="最終年",AD25="最終年"),Q25*Y25/12,Z25))</f>
        <v>0</v>
      </c>
      <c r="X25" s="51">
        <f t="shared" si="5"/>
        <v>0</v>
      </c>
      <c r="Y25" s="51">
        <f t="shared" si="6"/>
        <v>0</v>
      </c>
      <c r="Z25" s="51">
        <f t="shared" si="7"/>
        <v>0</v>
      </c>
      <c r="AA25" s="51">
        <f>IF('償却資産明細書(入力)'!AA26="一括償却資産",Z25,IF(Z25&lt;W25,Z25,W25))</f>
        <v>0</v>
      </c>
      <c r="AB25" s="51" t="b">
        <f t="shared" si="8"/>
        <v>0</v>
      </c>
      <c r="AC25" s="51" t="str">
        <f t="shared" si="9"/>
        <v/>
      </c>
      <c r="AD25" s="51" t="str">
        <f t="shared" si="10"/>
        <v/>
      </c>
      <c r="AE25" s="51" t="str">
        <f t="shared" si="11"/>
        <v>－</v>
      </c>
      <c r="AF25" s="16" t="str">
        <f>IF(OR(F25=0,G25=0),"",IF(OR('償却資産明細書(入力)'!AA26="一括償却資産",AC25="償却終了",AD25="償却終了"),"－",AE25))</f>
        <v/>
      </c>
      <c r="AG25" s="16">
        <f>IF(OR('収支内訳書（裏）１'!I46="",'収支内訳書（裏）１'!K46="",'収支内訳書（裏）１'!M46="",'収支内訳書（裏）１'!O46=""),0,IF(F25&gt;0,ROUNDDOWN((I25-L25-U25)/Q25,0)+1+F25,0))</f>
        <v>0</v>
      </c>
      <c r="AH25" s="16" t="str">
        <f t="shared" si="12"/>
        <v>－</v>
      </c>
      <c r="AI25" s="16" t="str">
        <f t="shared" si="13"/>
        <v>－</v>
      </c>
      <c r="AJ25" s="16">
        <f t="shared" si="14"/>
        <v>0</v>
      </c>
      <c r="AK25" s="51">
        <f t="shared" si="15"/>
        <v>0</v>
      </c>
      <c r="AL25" s="607">
        <f t="shared" si="16"/>
        <v>0</v>
      </c>
      <c r="AM25" s="60">
        <f t="shared" si="17"/>
        <v>0</v>
      </c>
      <c r="AN25" s="614">
        <f t="shared" si="18"/>
        <v>0</v>
      </c>
      <c r="AO25" s="610"/>
      <c r="AP25" s="16">
        <f>IF(OR('償却資産明細書(入力)'!D26="",'償却資産明細書(入力)'!E26="",'償却資産明細書(入力)'!F26="",'償却資産明細書(入力)'!G26=""),0,IF(ISTEXT(AB25),AB25,I25-AN25))</f>
        <v>0</v>
      </c>
      <c r="AQ25" s="610"/>
      <c r="AS25" s="16" t="b">
        <f>IF(AND('償却資産明細書(入力)'!AA26="一括償却資産",E25&gt;F25+X25+1),"償却済、記載不要")</f>
        <v>0</v>
      </c>
      <c r="AT25" s="16" t="b">
        <f>IF(AND('償却資産明細書(入力)'!E26&gt;0,'償却資産明細書(入力)'!F26&lt;1),"取得月を入力！")</f>
        <v>0</v>
      </c>
      <c r="AU25" s="16" t="b">
        <f>IF(AND('償却資産明細書(入力)'!E26&gt;0,'償却資産明細書(入力)'!D26=""),"元号を入力")</f>
        <v>0</v>
      </c>
      <c r="AV25" s="16" t="b">
        <f>IF(AND('償却資産明細書(入力)'!G26&gt;0,OR('償却資産明細書(入力)'!E26&lt;1,'償却資産明細書(入力)'!F26&lt;1)),"取得年を入力！")</f>
        <v>0</v>
      </c>
      <c r="AW25" s="16">
        <f t="shared" si="19"/>
        <v>0</v>
      </c>
      <c r="AZ25" s="51" t="b">
        <f t="shared" si="20"/>
        <v>0</v>
      </c>
      <c r="BA25" s="16" t="b">
        <f>IF('償却資産明細書(入力)'!AA26="",IF(AND('償却資産明細書(入力)'!G26&gt;1,'償却資産明細書(入力)'!K26=0),"耐用年数を入力！"))</f>
        <v>0</v>
      </c>
      <c r="BB25" s="342">
        <f t="shared" si="21"/>
        <v>0</v>
      </c>
      <c r="BC25" s="611">
        <f t="shared" si="22"/>
        <v>0</v>
      </c>
      <c r="BE25" s="16" t="b">
        <f>IF(OR(AND('償却資産明細書(入力)'!U26="",'償却資産明細書(入力)'!G26&gt;1,'償却資産明細書(入力)'!Y26&gt;0),AND('償却資産明細書(入力)'!U26="",'償却資産明細書(入力)'!S26&gt;1)),"事業割合入力")</f>
        <v>0</v>
      </c>
      <c r="BF25" s="16" t="b">
        <f>IF('償却資産明細書(入力)'!U26&gt;1,"事業割合エラー")</f>
        <v>0</v>
      </c>
      <c r="BG25" s="342">
        <f>IF(BE25="事業割合入力",BE25,IF(BF25="事業割合エラー",BF25,ROUNDDOWN('償却資産明細書(入力)'!U26*BB25,0)))</f>
        <v>0</v>
      </c>
      <c r="BH25" s="611">
        <f>IF(BE25="事業割合入力",BE25,IF(BF25="事業割合エラー",BF25,ROUNDDOWN('償却資産明細書(入力)'!U26*BC25,0)))</f>
        <v>0</v>
      </c>
      <c r="BI25" s="342">
        <f>IF('償却資産明細書(入力)'!Y26&gt;0,ROUNDDOWN(AP24*'償却資産明細書(入力)'!U26,0),0)</f>
        <v>0</v>
      </c>
      <c r="BJ25" s="342">
        <f t="shared" si="23"/>
        <v>0</v>
      </c>
      <c r="BK25" s="342">
        <f>IF(H25&gt;0,'償却資産明細書(入力)'!Z26*'償却資産明細書(入力)'!U26,0)</f>
        <v>0</v>
      </c>
      <c r="BL25" s="342">
        <f t="shared" si="24"/>
        <v>0</v>
      </c>
    </row>
    <row r="26" spans="1:64" x14ac:dyDescent="0.15">
      <c r="A26">
        <v>25</v>
      </c>
      <c r="B26" s="306">
        <f>ROUNDDOWN(1/A26,3)</f>
        <v>0.04</v>
      </c>
      <c r="C26" s="304">
        <f t="shared" si="1"/>
        <v>0.04</v>
      </c>
      <c r="E26" s="51">
        <f>計算シート!$C$2+63</f>
        <v>68</v>
      </c>
      <c r="F26" s="51">
        <f>IF('償却資産明細書(入力)'!D27="平成",'償却資産明細書(入力)'!E27+63,'償却資産明細書(入力)'!E27)</f>
        <v>0</v>
      </c>
      <c r="G26" s="51">
        <f>'償却資産明細書(入力)'!F27</f>
        <v>0</v>
      </c>
      <c r="H26" s="51">
        <f>'償却資産明細書(入力)'!Y27</f>
        <v>0</v>
      </c>
      <c r="I26" s="51">
        <f>'償却資産明細書(入力)'!G27</f>
        <v>0</v>
      </c>
      <c r="J26" s="51">
        <f>IF(OR(AND('償却資産明細書(入力)'!D27="平成",'償却資産明細書(入力)'!E27&gt;=19,'償却資産明細書(入力)'!F27&gt;=4),AND('償却資産明細書(入力)'!D27="平成",'償却資産明細書(入力)'!E27&gt;=20)),I26,IF('償却資産明細書(入力)'!AA27="一括償却資産",I26,ROUNDDOWN(I26*0.9,0)))</f>
        <v>0</v>
      </c>
      <c r="K26" s="51">
        <f>IF('償却資産明細書(入力)'!AA27="一括償却資産",0,IF(I26&gt;0,1,0))</f>
        <v>0</v>
      </c>
      <c r="L26" s="342">
        <f>IF(OR(AND(F26=82,G26&gt;3),F26&gt;82),0,IF('償却資産明細書(入力)'!AA27="一括償却資産",0,ROUNDDOWN(I26*0.05,0)))</f>
        <v>0</v>
      </c>
      <c r="M26" s="51">
        <f>'償却資産明細書(入力)'!J27</f>
        <v>0</v>
      </c>
      <c r="N26" s="607">
        <f>'償却資産明細書(入力)'!K27</f>
        <v>0</v>
      </c>
      <c r="O26" s="356">
        <f t="shared" si="2"/>
        <v>0</v>
      </c>
      <c r="P26" s="609">
        <f t="shared" si="3"/>
        <v>0</v>
      </c>
      <c r="Q26" s="615">
        <f>IF(AND(F26&gt;=82,G26&gt;3),IF('償却資産明細書(入力)'!AA27="一括償却資産",ROUNDDOWN(I26/3,0),ROUNDDOWN(I26*O26,0)),IF('償却資産明細書(入力)'!AA27="一括償却資産",ROUNDDOWN(J26/3,0),ROUNDDOWN(J26*O26,0)))</f>
        <v>0</v>
      </c>
      <c r="R26" s="607">
        <f>IF(AND(F26&gt;=82,G26&gt;3),IF('償却資産明細書(入力)'!AA27="一括償却資産",ROUNDDOWN(I26/3,0),ROUNDDOWN(I26*P26,0)),IF('償却資産明細書(入力)'!AA27="一括償却資産",ROUNDDOWN(J26/3,0),ROUNDDOWN(J26*P26,0)))</f>
        <v>0</v>
      </c>
      <c r="T26" s="51">
        <f t="shared" si="4"/>
        <v>13</v>
      </c>
      <c r="U26" s="51">
        <f>IF(AND(F26&gt;=82,G26&gt;3),IF('償却資産明細書(入力)'!AA27="一括償却資産",ROUNDUP(I26/3,0),IF(AND(E26=F26,H26&gt;0),ROUNDDOWN(Q26*AF26/12,0),ROUNDDOWN(Q26*T26/12,0))),IF('償却資産明細書(入力)'!AA27="一括償却資産",ROUNDDOWN(J26/3,0),IF(AND(E26=F26,H26&gt;0),ROUNDDOWN(Q26*AF26/12,0),ROUNDDOWN(Q26*T26/12,0))))</f>
        <v>0</v>
      </c>
      <c r="V26" s="607">
        <f>IF(AND(F26&gt;=82,G26&gt;3),IF('償却資産明細書(入力)'!AA27="一括償却資産",ROUNDUP(I26/3,0),IF(AND(E26=F26,H26&gt;0),ROUNDDOWN(R26*AF26/12,0),ROUNDDOWN(R26*T26/12,0))),IF('償却資産明細書(入力)'!AA27="一括償却資産",ROUNDDOWN(J26/3,0),IF(AND(E26=F26,H26&gt;0),ROUNDDOWN(R26*AF26/12,0),ROUNDDOWN(R26*T26/12,0))))</f>
        <v>0</v>
      </c>
      <c r="W26" s="51">
        <f>IF('償却資産明細書(入力)'!D27="",0,IF(OR(AC26="最終年",AD26="最終年"),Q26*Y26/12,Z26))</f>
        <v>0</v>
      </c>
      <c r="X26" s="51">
        <f t="shared" si="5"/>
        <v>0</v>
      </c>
      <c r="Y26" s="51">
        <f t="shared" si="6"/>
        <v>0</v>
      </c>
      <c r="Z26" s="51">
        <f t="shared" si="7"/>
        <v>0</v>
      </c>
      <c r="AA26" s="51">
        <f>IF('償却資産明細書(入力)'!AA27="一括償却資産",Z26,IF(Z26&lt;W26,Z26,W26))</f>
        <v>0</v>
      </c>
      <c r="AB26" s="51" t="b">
        <f t="shared" si="8"/>
        <v>0</v>
      </c>
      <c r="AC26" s="51" t="str">
        <f t="shared" si="9"/>
        <v/>
      </c>
      <c r="AD26" s="51" t="str">
        <f t="shared" si="10"/>
        <v/>
      </c>
      <c r="AE26" s="51" t="str">
        <f t="shared" si="11"/>
        <v>－</v>
      </c>
      <c r="AF26" s="16" t="str">
        <f>IF(OR(F26=0,G26=0),"",IF(OR('償却資産明細書(入力)'!AA27="一括償却資産",AC26="償却終了",AD26="償却終了"),"－",AE26))</f>
        <v/>
      </c>
      <c r="AG26" s="16">
        <f>IF(OR('収支内訳書（裏）１'!I47="",'収支内訳書（裏）１'!K47="",'収支内訳書（裏）１'!M47="",'収支内訳書（裏）１'!O47=""),0,IF(F26&gt;0,ROUNDDOWN((I26-L26-U26)/Q26,0)+1+F26,0))</f>
        <v>0</v>
      </c>
      <c r="AH26" s="16" t="str">
        <f t="shared" si="12"/>
        <v>－</v>
      </c>
      <c r="AI26" s="16" t="str">
        <f t="shared" si="13"/>
        <v>－</v>
      </c>
      <c r="AJ26" s="16">
        <f t="shared" si="14"/>
        <v>0</v>
      </c>
      <c r="AK26" s="51">
        <f t="shared" si="15"/>
        <v>0</v>
      </c>
      <c r="AL26" s="607">
        <f t="shared" si="16"/>
        <v>0</v>
      </c>
      <c r="AM26" s="60">
        <f t="shared" si="17"/>
        <v>0</v>
      </c>
      <c r="AN26" s="614">
        <f t="shared" si="18"/>
        <v>0</v>
      </c>
      <c r="AO26" s="610"/>
      <c r="AP26" s="16">
        <f>IF(OR('償却資産明細書(入力)'!D27="",'償却資産明細書(入力)'!E27="",'償却資産明細書(入力)'!F27="",'償却資産明細書(入力)'!G27=""),0,IF(ISTEXT(AB26),AB26,I26-AN26))</f>
        <v>0</v>
      </c>
      <c r="AQ26" s="610"/>
      <c r="AS26" s="16" t="b">
        <f>IF(AND('償却資産明細書(入力)'!AA27="一括償却資産",E26&gt;F26+X26+1),"償却済、記載不要")</f>
        <v>0</v>
      </c>
      <c r="AT26" s="16" t="b">
        <f>IF(AND('償却資産明細書(入力)'!E27&gt;0,'償却資産明細書(入力)'!F27&lt;1),"取得月を入力！")</f>
        <v>0</v>
      </c>
      <c r="AU26" s="16" t="b">
        <f>IF(AND('償却資産明細書(入力)'!E27&gt;0,'償却資産明細書(入力)'!D27=""),"元号を入力")</f>
        <v>0</v>
      </c>
      <c r="AV26" s="16" t="b">
        <f>IF(AND('償却資産明細書(入力)'!G27&gt;0,OR('償却資産明細書(入力)'!E27&lt;1,'償却資産明細書(入力)'!F27&lt;1)),"取得年を入力！")</f>
        <v>0</v>
      </c>
      <c r="AW26" s="16">
        <f t="shared" si="19"/>
        <v>0</v>
      </c>
      <c r="AZ26" s="51" t="b">
        <f t="shared" si="20"/>
        <v>0</v>
      </c>
      <c r="BA26" s="16" t="b">
        <f>IF('償却資産明細書(入力)'!AA27="",IF(AND('償却資産明細書(入力)'!G27&gt;1,'償却資産明細書(入力)'!K27=0),"耐用年数を入力！"))</f>
        <v>0</v>
      </c>
      <c r="BB26" s="342">
        <f t="shared" si="21"/>
        <v>0</v>
      </c>
      <c r="BC26" s="611">
        <f t="shared" si="22"/>
        <v>0</v>
      </c>
      <c r="BE26" s="16" t="b">
        <f>IF(OR(AND('償却資産明細書(入力)'!U27="",'償却資産明細書(入力)'!G27&gt;1,'償却資産明細書(入力)'!Y27&gt;0),AND('償却資産明細書(入力)'!U27="",'償却資産明細書(入力)'!S27&gt;1)),"事業割合入力")</f>
        <v>0</v>
      </c>
      <c r="BF26" s="16" t="b">
        <f>IF('償却資産明細書(入力)'!U27&gt;1,"事業割合エラー")</f>
        <v>0</v>
      </c>
      <c r="BG26" s="342">
        <f>IF(BE26="事業割合入力",BE26,IF(BF26="事業割合エラー",BF26,ROUNDDOWN('償却資産明細書(入力)'!U27*BB26,0)))</f>
        <v>0</v>
      </c>
      <c r="BH26" s="611">
        <f>IF(BE26="事業割合入力",BE26,IF(BF26="事業割合エラー",BF26,ROUNDDOWN('償却資産明細書(入力)'!U27*BC26,0)))</f>
        <v>0</v>
      </c>
      <c r="BI26" s="342">
        <f>IF('償却資産明細書(入力)'!Y27&gt;0,ROUNDDOWN(AP25*'償却資産明細書(入力)'!U27,0),0)</f>
        <v>0</v>
      </c>
      <c r="BJ26" s="342">
        <f t="shared" si="23"/>
        <v>0</v>
      </c>
      <c r="BK26" s="342">
        <f>IF(H26&gt;0,'償却資産明細書(入力)'!Z27*'償却資産明細書(入力)'!U27,0)</f>
        <v>0</v>
      </c>
      <c r="BL26" s="342">
        <f t="shared" si="24"/>
        <v>0</v>
      </c>
    </row>
    <row r="27" spans="1:64" x14ac:dyDescent="0.15">
      <c r="A27">
        <v>26</v>
      </c>
      <c r="B27" s="306">
        <v>3.9E-2</v>
      </c>
      <c r="C27" s="304">
        <f t="shared" si="1"/>
        <v>3.9E-2</v>
      </c>
      <c r="E27" s="51">
        <f>計算シート!$C$2+63</f>
        <v>68</v>
      </c>
      <c r="F27" s="51">
        <f>IF('償却資産明細書(入力)'!D28="平成",'償却資産明細書(入力)'!E28+63,'償却資産明細書(入力)'!E28)</f>
        <v>0</v>
      </c>
      <c r="G27" s="51">
        <f>'償却資産明細書(入力)'!F28</f>
        <v>0</v>
      </c>
      <c r="H27" s="51">
        <f>'償却資産明細書(入力)'!Y28</f>
        <v>0</v>
      </c>
      <c r="I27" s="51">
        <f>'償却資産明細書(入力)'!G28</f>
        <v>0</v>
      </c>
      <c r="J27" s="51">
        <f>IF(OR(AND('償却資産明細書(入力)'!D28="平成",'償却資産明細書(入力)'!E28&gt;=19,'償却資産明細書(入力)'!F28&gt;=4),AND('償却資産明細書(入力)'!D28="平成",'償却資産明細書(入力)'!E28&gt;=20)),I27,IF('償却資産明細書(入力)'!AA28="一括償却資産",I27,ROUNDDOWN(I27*0.9,0)))</f>
        <v>0</v>
      </c>
      <c r="K27" s="51">
        <f>IF('償却資産明細書(入力)'!AA28="一括償却資産",0,IF(I27&gt;0,1,0))</f>
        <v>0</v>
      </c>
      <c r="L27" s="342">
        <f>IF(OR(AND(F27=82,G27&gt;3),F27&gt;82),0,IF('償却資産明細書(入力)'!AA28="一括償却資産",0,ROUNDDOWN(I27*0.05,0)))</f>
        <v>0</v>
      </c>
      <c r="M27" s="51">
        <f>'償却資産明細書(入力)'!J28</f>
        <v>0</v>
      </c>
      <c r="N27" s="607">
        <f>'償却資産明細書(入力)'!K28</f>
        <v>0</v>
      </c>
      <c r="O27" s="356">
        <f t="shared" si="2"/>
        <v>0</v>
      </c>
      <c r="P27" s="609">
        <f t="shared" si="3"/>
        <v>0</v>
      </c>
      <c r="Q27" s="615">
        <f>IF(AND(F27&gt;=82,G27&gt;3),IF('償却資産明細書(入力)'!AA28="一括償却資産",ROUNDDOWN(I27/3,0),ROUNDDOWN(I27*O27,0)),IF('償却資産明細書(入力)'!AA28="一括償却資産",ROUNDDOWN(J27/3,0),ROUNDDOWN(J27*O27,0)))</f>
        <v>0</v>
      </c>
      <c r="R27" s="607">
        <f>IF(AND(F27&gt;=82,G27&gt;3),IF('償却資産明細書(入力)'!AA28="一括償却資産",ROUNDDOWN(I27/3,0),ROUNDDOWN(I27*P27,0)),IF('償却資産明細書(入力)'!AA28="一括償却資産",ROUNDDOWN(J27/3,0),ROUNDDOWN(J27*P27,0)))</f>
        <v>0</v>
      </c>
      <c r="T27" s="51">
        <f t="shared" si="4"/>
        <v>13</v>
      </c>
      <c r="U27" s="51">
        <f>IF(AND(F27&gt;=82,G27&gt;3),IF('償却資産明細書(入力)'!AA28="一括償却資産",ROUNDUP(I27/3,0),IF(AND(E27=F27,H27&gt;0),ROUNDDOWN(Q27*AF27/12,0),ROUNDDOWN(Q27*T27/12,0))),IF('償却資産明細書(入力)'!AA28="一括償却資産",ROUNDDOWN(J27/3,0),IF(AND(E27=F27,H27&gt;0),ROUNDDOWN(Q27*AF27/12,0),ROUNDDOWN(Q27*T27/12,0))))</f>
        <v>0</v>
      </c>
      <c r="V27" s="607">
        <f>IF(AND(F27&gt;=82,G27&gt;3),IF('償却資産明細書(入力)'!AA28="一括償却資産",ROUNDUP(I27/3,0),IF(AND(E27=F27,H27&gt;0),ROUNDDOWN(R27*AF27/12,0),ROUNDDOWN(R27*T27/12,0))),IF('償却資産明細書(入力)'!AA28="一括償却資産",ROUNDDOWN(J27/3,0),IF(AND(E27=F27,H27&gt;0),ROUNDDOWN(R27*AF27/12,0),ROUNDDOWN(R27*T27/12,0))))</f>
        <v>0</v>
      </c>
      <c r="W27" s="51">
        <f>IF('償却資産明細書(入力)'!D28="",0,IF(OR(AC27="最終年",AD27="最終年"),Q27*Y27/12,Z27))</f>
        <v>0</v>
      </c>
      <c r="X27" s="51">
        <f t="shared" si="5"/>
        <v>0</v>
      </c>
      <c r="Y27" s="51">
        <f t="shared" si="6"/>
        <v>0</v>
      </c>
      <c r="Z27" s="51">
        <f t="shared" si="7"/>
        <v>0</v>
      </c>
      <c r="AA27" s="51">
        <f>IF('償却資産明細書(入力)'!AA28="一括償却資産",Z27,IF(Z27&lt;W27,Z27,W27))</f>
        <v>0</v>
      </c>
      <c r="AB27" s="51" t="b">
        <f t="shared" si="8"/>
        <v>0</v>
      </c>
      <c r="AC27" s="51" t="str">
        <f t="shared" si="9"/>
        <v/>
      </c>
      <c r="AD27" s="51" t="str">
        <f t="shared" si="10"/>
        <v/>
      </c>
      <c r="AE27" s="51" t="str">
        <f t="shared" si="11"/>
        <v>－</v>
      </c>
      <c r="AF27" s="16" t="str">
        <f>IF(OR(F27=0,G27=0),"",IF(OR('償却資産明細書(入力)'!AA28="一括償却資産",AC27="償却終了",AD27="償却終了"),"－",AE27))</f>
        <v/>
      </c>
      <c r="AG27" s="16">
        <f>IF(OR('収支内訳書（裏）１'!I48="",'収支内訳書（裏）１'!K48="",'収支内訳書（裏）１'!M48="",'収支内訳書（裏）１'!O48=""),0,IF(F27&gt;0,ROUNDDOWN((I27-L27-U27)/Q27,0)+1+F27,0))</f>
        <v>0</v>
      </c>
      <c r="AH27" s="16" t="str">
        <f t="shared" si="12"/>
        <v>－</v>
      </c>
      <c r="AI27" s="16" t="str">
        <f t="shared" si="13"/>
        <v>－</v>
      </c>
      <c r="AJ27" s="16">
        <f t="shared" si="14"/>
        <v>0</v>
      </c>
      <c r="AK27" s="51">
        <f t="shared" si="15"/>
        <v>0</v>
      </c>
      <c r="AL27" s="607">
        <f t="shared" si="16"/>
        <v>0</v>
      </c>
      <c r="AM27" s="60">
        <f t="shared" si="17"/>
        <v>0</v>
      </c>
      <c r="AN27" s="614">
        <f t="shared" si="18"/>
        <v>0</v>
      </c>
      <c r="AO27" s="610"/>
      <c r="AP27" s="16">
        <f>IF(OR('償却資産明細書(入力)'!D28="",'償却資産明細書(入力)'!E28="",'償却資産明細書(入力)'!F28="",'償却資産明細書(入力)'!G28=""),0,IF(ISTEXT(AB27),AB27,I27-AN27))</f>
        <v>0</v>
      </c>
      <c r="AQ27" s="610"/>
      <c r="AS27" s="16" t="b">
        <f>IF(AND('償却資産明細書(入力)'!AA28="一括償却資産",E27&gt;F27+X27+1),"償却済、記載不要")</f>
        <v>0</v>
      </c>
      <c r="AT27" s="16" t="b">
        <f>IF(AND('償却資産明細書(入力)'!E28&gt;0,'償却資産明細書(入力)'!F28&lt;1),"取得月を入力！")</f>
        <v>0</v>
      </c>
      <c r="AU27" s="16" t="b">
        <f>IF(AND('償却資産明細書(入力)'!E28&gt;0,'償却資産明細書(入力)'!D28=""),"元号を入力")</f>
        <v>0</v>
      </c>
      <c r="AV27" s="16" t="b">
        <f>IF(AND('償却資産明細書(入力)'!G28&gt;0,OR('償却資産明細書(入力)'!E28&lt;1,'償却資産明細書(入力)'!F28&lt;1)),"取得年を入力！")</f>
        <v>0</v>
      </c>
      <c r="AW27" s="16">
        <f t="shared" si="19"/>
        <v>0</v>
      </c>
      <c r="AZ27" s="51" t="b">
        <f t="shared" si="20"/>
        <v>0</v>
      </c>
      <c r="BA27" s="16" t="b">
        <f>IF('償却資産明細書(入力)'!AA28="",IF(AND('償却資産明細書(入力)'!G28&gt;1,'償却資産明細書(入力)'!K28=0),"耐用年数を入力！"))</f>
        <v>0</v>
      </c>
      <c r="BB27" s="342">
        <f t="shared" si="21"/>
        <v>0</v>
      </c>
      <c r="BC27" s="611">
        <f t="shared" si="22"/>
        <v>0</v>
      </c>
      <c r="BE27" s="16" t="b">
        <f>IF(OR(AND('償却資産明細書(入力)'!U28="",'償却資産明細書(入力)'!G28&gt;1,'償却資産明細書(入力)'!Y28&gt;0),AND('償却資産明細書(入力)'!U28="",'償却資産明細書(入力)'!S28&gt;1)),"事業割合入力")</f>
        <v>0</v>
      </c>
      <c r="BF27" s="16" t="b">
        <f>IF('償却資産明細書(入力)'!U28&gt;1,"事業割合エラー")</f>
        <v>0</v>
      </c>
      <c r="BG27" s="342">
        <f>IF(BE27="事業割合入力",BE27,IF(BF27="事業割合エラー",BF27,ROUNDDOWN('償却資産明細書(入力)'!U28*BB27,0)))</f>
        <v>0</v>
      </c>
      <c r="BH27" s="611">
        <f>IF(BE27="事業割合入力",BE27,IF(BF27="事業割合エラー",BF27,ROUNDDOWN('償却資産明細書(入力)'!U28*BC27,0)))</f>
        <v>0</v>
      </c>
      <c r="BI27" s="342">
        <f>IF('償却資産明細書(入力)'!Y28&gt;0,ROUNDDOWN(AP26*'償却資産明細書(入力)'!U28,0),0)</f>
        <v>0</v>
      </c>
      <c r="BJ27" s="342">
        <f t="shared" si="23"/>
        <v>0</v>
      </c>
      <c r="BK27" s="342">
        <f>IF(H27&gt;0,'償却資産明細書(入力)'!Z28*'償却資産明細書(入力)'!U28,0)</f>
        <v>0</v>
      </c>
      <c r="BL27" s="342">
        <f t="shared" si="24"/>
        <v>0</v>
      </c>
    </row>
    <row r="28" spans="1:64" x14ac:dyDescent="0.15">
      <c r="A28">
        <v>27</v>
      </c>
      <c r="B28" s="306">
        <f>ROUNDDOWN(1/A28,3)</f>
        <v>3.6999999999999998E-2</v>
      </c>
      <c r="C28" s="304">
        <f t="shared" si="1"/>
        <v>3.7999999999999999E-2</v>
      </c>
      <c r="AK28" s="51"/>
      <c r="AL28" s="51"/>
      <c r="AZ28" s="51"/>
    </row>
    <row r="29" spans="1:64" x14ac:dyDescent="0.15">
      <c r="A29">
        <v>28</v>
      </c>
      <c r="B29" s="306">
        <f>ROUND(1/A29,3)</f>
        <v>3.5999999999999997E-2</v>
      </c>
      <c r="C29" s="304">
        <f t="shared" si="1"/>
        <v>3.6000000000000004E-2</v>
      </c>
      <c r="AK29" s="51"/>
      <c r="AL29" s="51"/>
      <c r="AZ29" s="51"/>
    </row>
    <row r="30" spans="1:64" x14ac:dyDescent="0.15">
      <c r="A30">
        <v>29</v>
      </c>
      <c r="B30" s="306">
        <v>3.5000000000000003E-2</v>
      </c>
      <c r="C30" s="304">
        <f t="shared" si="1"/>
        <v>3.5000000000000003E-2</v>
      </c>
      <c r="AK30" s="51"/>
      <c r="AL30" s="51"/>
      <c r="AZ30" s="51"/>
    </row>
    <row r="31" spans="1:64" x14ac:dyDescent="0.15">
      <c r="A31">
        <v>30</v>
      </c>
      <c r="B31" s="306">
        <v>3.4000000000000002E-2</v>
      </c>
      <c r="C31" s="304">
        <f t="shared" si="1"/>
        <v>3.4000000000000002E-2</v>
      </c>
      <c r="AK31" s="51"/>
      <c r="AL31" s="51"/>
      <c r="AZ31" s="51"/>
    </row>
    <row r="32" spans="1:64" x14ac:dyDescent="0.15">
      <c r="A32">
        <v>31</v>
      </c>
      <c r="B32" s="306">
        <v>3.3000000000000002E-2</v>
      </c>
      <c r="C32" s="304">
        <f t="shared" si="1"/>
        <v>3.3000000000000002E-2</v>
      </c>
      <c r="AK32" s="51"/>
      <c r="AL32" s="51"/>
      <c r="AZ32" s="51"/>
    </row>
    <row r="33" spans="1:52" x14ac:dyDescent="0.15">
      <c r="A33">
        <v>32</v>
      </c>
      <c r="B33" s="306">
        <v>3.2000000000000001E-2</v>
      </c>
      <c r="C33" s="304">
        <f t="shared" si="1"/>
        <v>3.2000000000000001E-2</v>
      </c>
      <c r="G33" s="51">
        <v>100</v>
      </c>
      <c r="AF33" s="16">
        <f>IF(OR(AC5="初年",AD5="初年"),U5,IF(OR(AC5=E5-F5+1,AD5=E5-F5+1),U5+AK5+AM5,IF(OR(AC5="最終年",AD5="最終年"),U5+Q5*X5+BB5,IF(AND(F5&gt;=82,G5&gt;3),IF(OR(AC5="償却終了",AD5="償却終了"),U5+Q5*X5+Z5),IF(AC5="９５％償却済み",U5+Q5*X5+Z5,IF(AND(AC5="５年均等償却",AG5&lt;82),ROUNDUP(U5+Q5*X5+Z5+((L5-K5)/5*AI5),0),IF(AND(AC5="５年均等償却",AG5&gt;=82),ROUNDUP(U5+Q5*X5+Z5+((L5-K5)/5*AH5),0),I5*0.95+ROUNDUP((L5-K5)/5,0)*4+AJ5)))))))</f>
        <v>0</v>
      </c>
      <c r="AK33" s="51"/>
      <c r="AL33" s="51"/>
      <c r="AZ33" s="51"/>
    </row>
    <row r="34" spans="1:52" x14ac:dyDescent="0.15">
      <c r="A34">
        <v>33</v>
      </c>
      <c r="B34" s="306">
        <v>3.1E-2</v>
      </c>
      <c r="C34" s="304">
        <f t="shared" si="1"/>
        <v>3.1E-2</v>
      </c>
      <c r="AK34" s="51"/>
      <c r="AL34" s="51"/>
      <c r="AZ34" s="51"/>
    </row>
    <row r="35" spans="1:52" x14ac:dyDescent="0.15">
      <c r="A35">
        <v>34</v>
      </c>
      <c r="B35" s="306">
        <v>0.03</v>
      </c>
      <c r="C35" s="304">
        <f t="shared" si="1"/>
        <v>3.0000000000000002E-2</v>
      </c>
      <c r="AK35" s="51"/>
      <c r="AL35" s="51"/>
      <c r="AZ35" s="51"/>
    </row>
    <row r="36" spans="1:52" x14ac:dyDescent="0.15">
      <c r="A36">
        <v>35</v>
      </c>
      <c r="B36" s="306">
        <f>ROUNDUP(1/A36,3)</f>
        <v>2.9000000000000001E-2</v>
      </c>
      <c r="C36" s="304">
        <f t="shared" si="1"/>
        <v>2.9000000000000001E-2</v>
      </c>
      <c r="AK36" s="51"/>
      <c r="AL36" s="51"/>
      <c r="AZ36" s="51"/>
    </row>
    <row r="37" spans="1:52" x14ac:dyDescent="0.15">
      <c r="A37">
        <v>36</v>
      </c>
      <c r="B37" s="306">
        <f t="shared" ref="B37:B100" si="25">ROUNDUP(1/A37,3)</f>
        <v>2.8000000000000001E-2</v>
      </c>
      <c r="C37" s="304">
        <f t="shared" si="1"/>
        <v>2.8000000000000001E-2</v>
      </c>
      <c r="AK37" s="51"/>
      <c r="AL37" s="51"/>
      <c r="AZ37" s="51"/>
    </row>
    <row r="38" spans="1:52" x14ac:dyDescent="0.15">
      <c r="A38">
        <v>37</v>
      </c>
      <c r="B38" s="306">
        <f>ROUND(1/A38,3)</f>
        <v>2.7E-2</v>
      </c>
      <c r="C38" s="304">
        <f t="shared" si="1"/>
        <v>2.8000000000000001E-2</v>
      </c>
    </row>
    <row r="39" spans="1:52" x14ac:dyDescent="0.15">
      <c r="A39">
        <v>38</v>
      </c>
      <c r="B39" s="306">
        <f t="shared" si="25"/>
        <v>2.7E-2</v>
      </c>
      <c r="C39" s="304">
        <f t="shared" si="1"/>
        <v>2.7E-2</v>
      </c>
    </row>
    <row r="40" spans="1:52" x14ac:dyDescent="0.15">
      <c r="A40">
        <v>39</v>
      </c>
      <c r="B40" s="306">
        <f t="shared" si="25"/>
        <v>2.6000000000000002E-2</v>
      </c>
      <c r="C40" s="304">
        <f t="shared" si="1"/>
        <v>2.6000000000000002E-2</v>
      </c>
    </row>
    <row r="41" spans="1:52" x14ac:dyDescent="0.15">
      <c r="A41">
        <v>40</v>
      </c>
      <c r="B41" s="306">
        <f t="shared" si="25"/>
        <v>2.5000000000000001E-2</v>
      </c>
      <c r="C41" s="304">
        <f t="shared" si="1"/>
        <v>2.5000000000000001E-2</v>
      </c>
    </row>
    <row r="42" spans="1:52" x14ac:dyDescent="0.15">
      <c r="A42">
        <v>41</v>
      </c>
      <c r="B42" s="306">
        <f t="shared" si="25"/>
        <v>2.5000000000000001E-2</v>
      </c>
      <c r="C42" s="304">
        <f t="shared" si="1"/>
        <v>2.5000000000000001E-2</v>
      </c>
    </row>
    <row r="43" spans="1:52" x14ac:dyDescent="0.15">
      <c r="A43">
        <v>42</v>
      </c>
      <c r="B43" s="306">
        <f t="shared" si="25"/>
        <v>2.4E-2</v>
      </c>
      <c r="C43" s="304">
        <f t="shared" si="1"/>
        <v>2.4E-2</v>
      </c>
    </row>
    <row r="44" spans="1:52" x14ac:dyDescent="0.15">
      <c r="A44">
        <v>43</v>
      </c>
      <c r="B44" s="306">
        <f t="shared" si="25"/>
        <v>2.4E-2</v>
      </c>
      <c r="C44" s="304">
        <f t="shared" si="1"/>
        <v>2.4E-2</v>
      </c>
    </row>
    <row r="45" spans="1:52" x14ac:dyDescent="0.15">
      <c r="A45">
        <v>44</v>
      </c>
      <c r="B45" s="306">
        <f t="shared" si="25"/>
        <v>2.3E-2</v>
      </c>
      <c r="C45" s="304">
        <f t="shared" si="1"/>
        <v>2.3E-2</v>
      </c>
    </row>
    <row r="46" spans="1:52" x14ac:dyDescent="0.15">
      <c r="A46">
        <v>45</v>
      </c>
      <c r="B46" s="306">
        <f t="shared" si="25"/>
        <v>2.3E-2</v>
      </c>
      <c r="C46" s="304">
        <f t="shared" si="1"/>
        <v>2.3E-2</v>
      </c>
    </row>
    <row r="47" spans="1:52" x14ac:dyDescent="0.15">
      <c r="A47">
        <v>46</v>
      </c>
      <c r="B47" s="306">
        <f t="shared" si="25"/>
        <v>2.2000000000000002E-2</v>
      </c>
      <c r="C47" s="304">
        <f t="shared" si="1"/>
        <v>2.2000000000000002E-2</v>
      </c>
    </row>
    <row r="48" spans="1:52" x14ac:dyDescent="0.15">
      <c r="A48">
        <v>47</v>
      </c>
      <c r="B48" s="306">
        <f t="shared" si="25"/>
        <v>2.2000000000000002E-2</v>
      </c>
      <c r="C48" s="304">
        <f t="shared" si="1"/>
        <v>2.2000000000000002E-2</v>
      </c>
    </row>
    <row r="49" spans="1:3" x14ac:dyDescent="0.15">
      <c r="A49">
        <v>48</v>
      </c>
      <c r="B49" s="306">
        <f t="shared" si="25"/>
        <v>2.1000000000000001E-2</v>
      </c>
      <c r="C49" s="304">
        <f t="shared" si="1"/>
        <v>2.1000000000000001E-2</v>
      </c>
    </row>
    <row r="50" spans="1:3" x14ac:dyDescent="0.15">
      <c r="A50">
        <v>49</v>
      </c>
      <c r="B50" s="306">
        <f t="shared" si="25"/>
        <v>2.1000000000000001E-2</v>
      </c>
      <c r="C50" s="304">
        <f t="shared" si="1"/>
        <v>2.1000000000000001E-2</v>
      </c>
    </row>
    <row r="51" spans="1:3" x14ac:dyDescent="0.15">
      <c r="A51">
        <v>50</v>
      </c>
      <c r="B51" s="306">
        <f t="shared" si="25"/>
        <v>0.02</v>
      </c>
      <c r="C51" s="304">
        <f t="shared" si="1"/>
        <v>0.02</v>
      </c>
    </row>
    <row r="52" spans="1:3" x14ac:dyDescent="0.15">
      <c r="A52">
        <v>51</v>
      </c>
      <c r="B52" s="306">
        <f t="shared" si="25"/>
        <v>0.02</v>
      </c>
    </row>
    <row r="53" spans="1:3" x14ac:dyDescent="0.15">
      <c r="A53">
        <v>52</v>
      </c>
      <c r="B53" s="306">
        <f t="shared" si="25"/>
        <v>0.02</v>
      </c>
    </row>
    <row r="54" spans="1:3" x14ac:dyDescent="0.15">
      <c r="A54">
        <v>53</v>
      </c>
      <c r="B54" s="306">
        <f t="shared" si="25"/>
        <v>1.9E-2</v>
      </c>
    </row>
    <row r="55" spans="1:3" x14ac:dyDescent="0.15">
      <c r="A55">
        <v>54</v>
      </c>
      <c r="B55" s="306">
        <f t="shared" si="25"/>
        <v>1.9E-2</v>
      </c>
    </row>
    <row r="56" spans="1:3" x14ac:dyDescent="0.15">
      <c r="A56">
        <v>55</v>
      </c>
      <c r="B56" s="306">
        <f t="shared" si="25"/>
        <v>1.9E-2</v>
      </c>
    </row>
    <row r="57" spans="1:3" x14ac:dyDescent="0.15">
      <c r="A57">
        <v>56</v>
      </c>
      <c r="B57" s="306">
        <f t="shared" si="25"/>
        <v>1.8000000000000002E-2</v>
      </c>
    </row>
    <row r="58" spans="1:3" x14ac:dyDescent="0.15">
      <c r="A58">
        <v>57</v>
      </c>
      <c r="B58" s="306">
        <f t="shared" si="25"/>
        <v>1.8000000000000002E-2</v>
      </c>
    </row>
    <row r="59" spans="1:3" x14ac:dyDescent="0.15">
      <c r="A59">
        <v>58</v>
      </c>
      <c r="B59" s="306">
        <f t="shared" si="25"/>
        <v>1.8000000000000002E-2</v>
      </c>
    </row>
    <row r="60" spans="1:3" x14ac:dyDescent="0.15">
      <c r="A60">
        <v>59</v>
      </c>
      <c r="B60" s="306">
        <f t="shared" si="25"/>
        <v>1.7000000000000001E-2</v>
      </c>
    </row>
    <row r="61" spans="1:3" x14ac:dyDescent="0.15">
      <c r="A61">
        <v>60</v>
      </c>
      <c r="B61" s="306">
        <f t="shared" si="25"/>
        <v>1.7000000000000001E-2</v>
      </c>
    </row>
    <row r="62" spans="1:3" x14ac:dyDescent="0.15">
      <c r="A62">
        <v>61</v>
      </c>
      <c r="B62" s="306">
        <f t="shared" si="25"/>
        <v>1.7000000000000001E-2</v>
      </c>
    </row>
    <row r="63" spans="1:3" x14ac:dyDescent="0.15">
      <c r="A63">
        <v>62</v>
      </c>
      <c r="B63" s="306">
        <f t="shared" si="25"/>
        <v>1.7000000000000001E-2</v>
      </c>
    </row>
    <row r="64" spans="1:3" x14ac:dyDescent="0.15">
      <c r="A64">
        <v>63</v>
      </c>
      <c r="B64" s="306">
        <f t="shared" si="25"/>
        <v>1.6E-2</v>
      </c>
    </row>
    <row r="65" spans="1:2" x14ac:dyDescent="0.15">
      <c r="A65">
        <v>64</v>
      </c>
      <c r="B65" s="306">
        <f t="shared" si="25"/>
        <v>1.6E-2</v>
      </c>
    </row>
    <row r="66" spans="1:2" x14ac:dyDescent="0.15">
      <c r="A66">
        <v>65</v>
      </c>
      <c r="B66" s="306">
        <f t="shared" si="25"/>
        <v>1.6E-2</v>
      </c>
    </row>
    <row r="67" spans="1:2" x14ac:dyDescent="0.15">
      <c r="A67">
        <v>66</v>
      </c>
      <c r="B67" s="306">
        <f t="shared" si="25"/>
        <v>1.6E-2</v>
      </c>
    </row>
    <row r="68" spans="1:2" x14ac:dyDescent="0.15">
      <c r="A68">
        <v>67</v>
      </c>
      <c r="B68" s="306">
        <f t="shared" si="25"/>
        <v>1.4999999999999999E-2</v>
      </c>
    </row>
    <row r="69" spans="1:2" x14ac:dyDescent="0.15">
      <c r="A69">
        <v>68</v>
      </c>
      <c r="B69" s="306">
        <f t="shared" si="25"/>
        <v>1.4999999999999999E-2</v>
      </c>
    </row>
    <row r="70" spans="1:2" x14ac:dyDescent="0.15">
      <c r="A70">
        <v>69</v>
      </c>
      <c r="B70" s="306">
        <f t="shared" si="25"/>
        <v>1.4999999999999999E-2</v>
      </c>
    </row>
    <row r="71" spans="1:2" x14ac:dyDescent="0.15">
      <c r="A71">
        <v>70</v>
      </c>
      <c r="B71" s="306">
        <f t="shared" si="25"/>
        <v>1.4999999999999999E-2</v>
      </c>
    </row>
    <row r="72" spans="1:2" x14ac:dyDescent="0.15">
      <c r="A72">
        <v>71</v>
      </c>
      <c r="B72" s="306">
        <f>ROUND(1/A72,3)</f>
        <v>1.4E-2</v>
      </c>
    </row>
    <row r="73" spans="1:2" x14ac:dyDescent="0.15">
      <c r="A73">
        <v>72</v>
      </c>
      <c r="B73" s="306">
        <f t="shared" si="25"/>
        <v>1.3999999999999999E-2</v>
      </c>
    </row>
    <row r="74" spans="1:2" x14ac:dyDescent="0.15">
      <c r="A74">
        <v>73</v>
      </c>
      <c r="B74" s="306">
        <f t="shared" si="25"/>
        <v>1.3999999999999999E-2</v>
      </c>
    </row>
    <row r="75" spans="1:2" x14ac:dyDescent="0.15">
      <c r="A75">
        <v>74</v>
      </c>
      <c r="B75" s="306">
        <f t="shared" si="25"/>
        <v>1.3999999999999999E-2</v>
      </c>
    </row>
    <row r="76" spans="1:2" x14ac:dyDescent="0.15">
      <c r="A76">
        <v>75</v>
      </c>
      <c r="B76" s="306">
        <f t="shared" si="25"/>
        <v>1.3999999999999999E-2</v>
      </c>
    </row>
    <row r="77" spans="1:2" x14ac:dyDescent="0.15">
      <c r="A77">
        <v>76</v>
      </c>
      <c r="B77" s="306">
        <f t="shared" si="25"/>
        <v>1.3999999999999999E-2</v>
      </c>
    </row>
    <row r="78" spans="1:2" x14ac:dyDescent="0.15">
      <c r="A78">
        <v>77</v>
      </c>
      <c r="B78" s="306">
        <f t="shared" si="25"/>
        <v>1.3000000000000001E-2</v>
      </c>
    </row>
    <row r="79" spans="1:2" x14ac:dyDescent="0.15">
      <c r="A79">
        <v>78</v>
      </c>
      <c r="B79" s="306">
        <f t="shared" si="25"/>
        <v>1.3000000000000001E-2</v>
      </c>
    </row>
    <row r="80" spans="1:2" x14ac:dyDescent="0.15">
      <c r="A80">
        <v>79</v>
      </c>
      <c r="B80" s="306">
        <f t="shared" si="25"/>
        <v>1.3000000000000001E-2</v>
      </c>
    </row>
    <row r="81" spans="1:2" x14ac:dyDescent="0.15">
      <c r="A81">
        <v>80</v>
      </c>
      <c r="B81" s="306">
        <f t="shared" si="25"/>
        <v>1.3000000000000001E-2</v>
      </c>
    </row>
    <row r="82" spans="1:2" x14ac:dyDescent="0.15">
      <c r="A82">
        <v>81</v>
      </c>
      <c r="B82" s="306">
        <f t="shared" si="25"/>
        <v>1.3000000000000001E-2</v>
      </c>
    </row>
    <row r="83" spans="1:2" x14ac:dyDescent="0.15">
      <c r="A83">
        <v>82</v>
      </c>
      <c r="B83" s="306">
        <f t="shared" si="25"/>
        <v>1.3000000000000001E-2</v>
      </c>
    </row>
    <row r="84" spans="1:2" x14ac:dyDescent="0.15">
      <c r="A84">
        <v>83</v>
      </c>
      <c r="B84" s="306">
        <f>ROUND(1/A84,3)</f>
        <v>1.2E-2</v>
      </c>
    </row>
    <row r="85" spans="1:2" x14ac:dyDescent="0.15">
      <c r="A85">
        <v>84</v>
      </c>
      <c r="B85" s="306">
        <f t="shared" si="25"/>
        <v>1.2E-2</v>
      </c>
    </row>
    <row r="86" spans="1:2" x14ac:dyDescent="0.15">
      <c r="A86">
        <v>85</v>
      </c>
      <c r="B86" s="306">
        <f t="shared" si="25"/>
        <v>1.2E-2</v>
      </c>
    </row>
    <row r="87" spans="1:2" x14ac:dyDescent="0.15">
      <c r="A87">
        <v>86</v>
      </c>
      <c r="B87" s="306">
        <f t="shared" si="25"/>
        <v>1.2E-2</v>
      </c>
    </row>
    <row r="88" spans="1:2" x14ac:dyDescent="0.15">
      <c r="A88">
        <v>87</v>
      </c>
      <c r="B88" s="306">
        <f t="shared" si="25"/>
        <v>1.2E-2</v>
      </c>
    </row>
    <row r="89" spans="1:2" x14ac:dyDescent="0.15">
      <c r="A89">
        <v>88</v>
      </c>
      <c r="B89" s="306">
        <f t="shared" si="25"/>
        <v>1.2E-2</v>
      </c>
    </row>
    <row r="90" spans="1:2" x14ac:dyDescent="0.15">
      <c r="A90">
        <v>89</v>
      </c>
      <c r="B90" s="306">
        <f t="shared" si="25"/>
        <v>1.2E-2</v>
      </c>
    </row>
    <row r="91" spans="1:2" x14ac:dyDescent="0.15">
      <c r="A91">
        <v>90</v>
      </c>
      <c r="B91" s="306">
        <f t="shared" si="25"/>
        <v>1.2E-2</v>
      </c>
    </row>
    <row r="92" spans="1:2" x14ac:dyDescent="0.15">
      <c r="A92">
        <v>91</v>
      </c>
      <c r="B92" s="306">
        <f t="shared" si="25"/>
        <v>1.0999999999999999E-2</v>
      </c>
    </row>
    <row r="93" spans="1:2" x14ac:dyDescent="0.15">
      <c r="A93">
        <v>92</v>
      </c>
      <c r="B93" s="306">
        <f t="shared" si="25"/>
        <v>1.0999999999999999E-2</v>
      </c>
    </row>
    <row r="94" spans="1:2" x14ac:dyDescent="0.15">
      <c r="A94">
        <v>93</v>
      </c>
      <c r="B94" s="306">
        <f t="shared" si="25"/>
        <v>1.0999999999999999E-2</v>
      </c>
    </row>
    <row r="95" spans="1:2" x14ac:dyDescent="0.15">
      <c r="A95">
        <v>94</v>
      </c>
      <c r="B95" s="306">
        <f t="shared" si="25"/>
        <v>1.0999999999999999E-2</v>
      </c>
    </row>
    <row r="96" spans="1:2" x14ac:dyDescent="0.15">
      <c r="A96">
        <v>95</v>
      </c>
      <c r="B96" s="306">
        <f t="shared" si="25"/>
        <v>1.0999999999999999E-2</v>
      </c>
    </row>
    <row r="97" spans="1:2" x14ac:dyDescent="0.15">
      <c r="A97">
        <v>96</v>
      </c>
      <c r="B97" s="306">
        <f t="shared" si="25"/>
        <v>1.0999999999999999E-2</v>
      </c>
    </row>
    <row r="98" spans="1:2" x14ac:dyDescent="0.15">
      <c r="A98">
        <v>97</v>
      </c>
      <c r="B98" s="306">
        <f t="shared" si="25"/>
        <v>1.0999999999999999E-2</v>
      </c>
    </row>
    <row r="99" spans="1:2" x14ac:dyDescent="0.15">
      <c r="A99">
        <v>98</v>
      </c>
      <c r="B99" s="306">
        <f t="shared" si="25"/>
        <v>1.0999999999999999E-2</v>
      </c>
    </row>
    <row r="100" spans="1:2" x14ac:dyDescent="0.15">
      <c r="A100">
        <v>99</v>
      </c>
      <c r="B100" s="306">
        <f t="shared" si="25"/>
        <v>1.0999999999999999E-2</v>
      </c>
    </row>
    <row r="101" spans="1:2" x14ac:dyDescent="0.15">
      <c r="A101">
        <v>100</v>
      </c>
      <c r="B101" s="306">
        <f>ROUNDUP(1/A101,3)</f>
        <v>0.01</v>
      </c>
    </row>
  </sheetData>
  <mergeCells count="1">
    <mergeCell ref="E3:Q3"/>
  </mergeCells>
  <phoneticPr fontId="2"/>
  <pageMargins left="0.39370078740157483" right="0.39370078740157483" top="0.39370078740157483" bottom="0.39370078740157483" header="0.51181102362204722" footer="0.51181102362204722"/>
  <pageSetup paperSize="9" orientation="landscape" horizontalDpi="300" verticalDpi="300" r:id="rId1"/>
  <headerFooter alignWithMargins="0"/>
  <ignoredErrors>
    <ignoredError sqref="B38" formula="1"/>
    <ignoredError sqref="R6:V27" evalError="1"/>
  </ignoredError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3"/>
  </sheetPr>
  <dimension ref="A1:AC41"/>
  <sheetViews>
    <sheetView zoomScale="85" workbookViewId="0">
      <selection activeCell="C20" sqref="C20"/>
    </sheetView>
  </sheetViews>
  <sheetFormatPr defaultColWidth="9" defaultRowHeight="13.5" x14ac:dyDescent="0.15"/>
  <cols>
    <col min="1" max="1" width="3.5" style="560" bestFit="1" customWidth="1"/>
    <col min="2" max="2" width="13" style="19" customWidth="1"/>
    <col min="3" max="3" width="10" style="19" customWidth="1"/>
    <col min="4" max="4" width="3.5" style="560" bestFit="1" customWidth="1"/>
    <col min="5" max="6" width="13" style="19" bestFit="1" customWidth="1"/>
    <col min="7" max="7" width="0.625" style="19" customWidth="1"/>
    <col min="8" max="8" width="8.875" style="19" customWidth="1"/>
    <col min="9" max="9" width="4.5" style="19" customWidth="1"/>
    <col min="10" max="10" width="4.5" style="585" customWidth="1"/>
    <col min="11" max="16" width="3.5" style="19" customWidth="1"/>
    <col min="17" max="18" width="9" style="19"/>
    <col min="19" max="20" width="4.5" style="19" customWidth="1"/>
    <col min="21" max="26" width="3.5" style="19" customWidth="1"/>
    <col min="27" max="16384" width="9" style="19"/>
  </cols>
  <sheetData>
    <row r="1" spans="1:26" x14ac:dyDescent="0.15">
      <c r="G1" s="561"/>
      <c r="I1" s="562" t="s">
        <v>628</v>
      </c>
      <c r="J1" s="562" t="s">
        <v>627</v>
      </c>
      <c r="K1" s="562" t="s">
        <v>626</v>
      </c>
      <c r="L1" s="562" t="s">
        <v>625</v>
      </c>
      <c r="M1" s="562" t="s">
        <v>624</v>
      </c>
      <c r="N1" s="562" t="s">
        <v>623</v>
      </c>
      <c r="O1" s="562" t="s">
        <v>622</v>
      </c>
      <c r="P1" s="562" t="s">
        <v>621</v>
      </c>
      <c r="S1" s="562" t="s">
        <v>628</v>
      </c>
      <c r="T1" s="562" t="s">
        <v>627</v>
      </c>
      <c r="U1" s="562" t="s">
        <v>626</v>
      </c>
      <c r="V1" s="562" t="s">
        <v>625</v>
      </c>
      <c r="W1" s="562" t="s">
        <v>624</v>
      </c>
      <c r="X1" s="562" t="s">
        <v>623</v>
      </c>
      <c r="Y1" s="562" t="s">
        <v>622</v>
      </c>
      <c r="Z1" s="562" t="s">
        <v>621</v>
      </c>
    </row>
    <row r="2" spans="1:26" x14ac:dyDescent="0.15">
      <c r="A2" s="560" t="s">
        <v>601</v>
      </c>
      <c r="B2" s="19" t="s">
        <v>549</v>
      </c>
      <c r="C2" s="563">
        <f>計算シート!I12</f>
        <v>0</v>
      </c>
      <c r="D2" s="560" t="s">
        <v>629</v>
      </c>
      <c r="E2" s="19" t="s">
        <v>835</v>
      </c>
      <c r="F2" s="563">
        <f>計算シート!I36</f>
        <v>0</v>
      </c>
      <c r="G2" s="564"/>
      <c r="H2" s="2447" t="s">
        <v>701</v>
      </c>
      <c r="I2" s="565" t="str">
        <f>IF(C2&gt;=10000000,ROUNDDOWN(C2/10000000,0),"")</f>
        <v/>
      </c>
      <c r="J2" s="566">
        <f>ROUNDDOWN(C2/1000000,0)</f>
        <v>0</v>
      </c>
      <c r="K2" s="567">
        <f>ROUNDDOWN((C2-(J2*1000000))/100000,0)</f>
        <v>0</v>
      </c>
      <c r="L2" s="567">
        <f>ROUNDDOWN((C2-(J2*1000000+K2*100000))/10000,0)</f>
        <v>0</v>
      </c>
      <c r="M2" s="567">
        <f>ROUNDDOWN((C2-(J2*1000000+K2*100000+L2*10000))/1000,0)</f>
        <v>0</v>
      </c>
      <c r="N2" s="567">
        <f>ROUNDDOWN((C2-(J2*1000000+K2*100000+L2*10000+M2*1000))/100,0)</f>
        <v>0</v>
      </c>
      <c r="O2" s="567">
        <f>ROUNDDOWN((C2-(J2*1000000+K2*100000+L2*10000+M2*1000+N2*100))/10,0)</f>
        <v>0</v>
      </c>
      <c r="P2" s="568">
        <f>ROUNDDOWN((C2-(J2*1000000+K2*100000+L2*10000+M2*1000+N2*100+O2*10)),0)</f>
        <v>0</v>
      </c>
      <c r="R2" s="2447" t="s">
        <v>702</v>
      </c>
      <c r="S2" s="565" t="str">
        <f>IF(F2&gt;=10000000,ROUNDDOWN(F2/10000000,0),"")</f>
        <v/>
      </c>
      <c r="T2" s="567">
        <f>ROUNDDOWN(F2/1000000,0)</f>
        <v>0</v>
      </c>
      <c r="U2" s="567">
        <f>ROUNDDOWN((F2-(T2*1000000))/100000,0)</f>
        <v>0</v>
      </c>
      <c r="V2" s="567">
        <f>ROUNDDOWN((F2-(T2*1000000+U2*100000))/10000,0)</f>
        <v>0</v>
      </c>
      <c r="W2" s="567">
        <f>ROUNDDOWN((F2-(T2*1000000+U2*100000+V2*10000))/1000,0)</f>
        <v>0</v>
      </c>
      <c r="X2" s="567">
        <f>ROUNDDOWN((F2-(T2*1000000+U2*100000+V2*10000+W2*1000))/100,0)</f>
        <v>0</v>
      </c>
      <c r="Y2" s="567">
        <f>ROUNDDOWN((F2-(T2*1000000+U2*100000+V2*10000+W2*1000+X2*100))/10,0)</f>
        <v>0</v>
      </c>
      <c r="Z2" s="568">
        <f>ROUNDDOWN((F2-(T2*1000000+U2*100000+V2*10000+W2*1000+X2*100+Y2*10)),0)</f>
        <v>0</v>
      </c>
    </row>
    <row r="3" spans="1:26" x14ac:dyDescent="0.15">
      <c r="G3" s="561"/>
      <c r="H3" s="2448"/>
      <c r="I3" s="569" t="str">
        <f>I2</f>
        <v/>
      </c>
      <c r="J3" s="570" t="str">
        <f>IF(J2=0,"",IF(J2&gt;=10,RIGHT(J2,1),J2))</f>
        <v/>
      </c>
      <c r="K3" s="571" t="str">
        <f>IF(AND(J2=0,K2=0),"",K2)</f>
        <v/>
      </c>
      <c r="L3" s="571" t="str">
        <f>IF(AND(J2=0,K2=0,L2=0),"",L2)</f>
        <v/>
      </c>
      <c r="M3" s="571" t="str">
        <f>IF(AND(J2=0,K2=0,L2=0,M2=0),"",M2)</f>
        <v/>
      </c>
      <c r="N3" s="571" t="str">
        <f>IF(AND(J2=0,K2=0,L2=0,M2=0,N2=0),"",N2)</f>
        <v/>
      </c>
      <c r="O3" s="571" t="str">
        <f>IF(AND(J2=0,K2=0,L2=0,M2=0,N2=0,O2=0),"",O2)</f>
        <v/>
      </c>
      <c r="P3" s="572" t="str">
        <f>IF(AND(J2=0,K2=0,L2=0,M2=0,N2=0,O2=0,P2=0),"",P2)</f>
        <v/>
      </c>
      <c r="R3" s="2448"/>
      <c r="S3" s="569" t="str">
        <f>S2</f>
        <v/>
      </c>
      <c r="T3" s="570" t="str">
        <f>IF(T2=0,"",IF(T2&gt;=10,RIGHT(T2,1),T2))</f>
        <v/>
      </c>
      <c r="U3" s="571" t="str">
        <f>IF(AND(T2=0,U2=0),"",U2)</f>
        <v/>
      </c>
      <c r="V3" s="571" t="str">
        <f>IF(AND(T2=0,U2=0,V2=0),"",V2)</f>
        <v/>
      </c>
      <c r="W3" s="571" t="str">
        <f>IF(AND(T2=0,U2=0,V2=0,W2=0),"",W2)</f>
        <v/>
      </c>
      <c r="X3" s="571" t="str">
        <f>IF(AND(T2=0,U2=0,V2=0,W2=0,X2=0),"",X2)</f>
        <v/>
      </c>
      <c r="Y3" s="571" t="str">
        <f>IF(AND(T2=0,U2=0,V2=0,W2=0,X2=0,Y2=0),"",Y2)</f>
        <v/>
      </c>
      <c r="Z3" s="572" t="str">
        <f>IF(AND(T2=0,U2=0,V2=0,W2=0,X2=0,Y2=0,Z2=0),"",Z2)</f>
        <v/>
      </c>
    </row>
    <row r="4" spans="1:26" x14ac:dyDescent="0.15">
      <c r="A4" s="560" t="s">
        <v>602</v>
      </c>
      <c r="B4" s="19" t="s">
        <v>554</v>
      </c>
      <c r="C4" s="563">
        <f>計算シート!I13</f>
        <v>0</v>
      </c>
      <c r="D4" s="560" t="s">
        <v>630</v>
      </c>
      <c r="E4" s="19" t="s">
        <v>836</v>
      </c>
      <c r="F4" s="563">
        <f>計算シート!I37</f>
        <v>0</v>
      </c>
      <c r="G4" s="564"/>
      <c r="H4" s="2447" t="s">
        <v>703</v>
      </c>
      <c r="I4" s="565" t="str">
        <f>IF(C4&gt;=10000000,ROUNDDOWN(計算シート!I13/10000000,0),"")</f>
        <v/>
      </c>
      <c r="J4" s="566">
        <f>ROUNDDOWN(C4/1000000,0)</f>
        <v>0</v>
      </c>
      <c r="K4" s="567">
        <f>ROUNDDOWN((C4-(J4*1000000))/100000,0)</f>
        <v>0</v>
      </c>
      <c r="L4" s="567">
        <f>ROUNDDOWN((C4-(J4*1000000+K4*100000))/10000,0)</f>
        <v>0</v>
      </c>
      <c r="M4" s="567">
        <f>ROUNDDOWN((C4-(J4*1000000+K4*100000+L4*10000))/1000,0)</f>
        <v>0</v>
      </c>
      <c r="N4" s="567">
        <f>ROUNDDOWN((C4-(J4*1000000+K4*100000+L4*10000+M4*1000))/100,0)</f>
        <v>0</v>
      </c>
      <c r="O4" s="567">
        <f>ROUNDDOWN((C4-(J4*1000000+K4*100000+L4*10000+M4*1000+N4*100))/10,0)</f>
        <v>0</v>
      </c>
      <c r="P4" s="568">
        <f>ROUNDDOWN((C4-(J4*1000000+K4*100000+L4*10000+M4*1000+N4*100+O4*10)),0)</f>
        <v>0</v>
      </c>
      <c r="R4" s="2447" t="s">
        <v>704</v>
      </c>
      <c r="S4" s="565" t="str">
        <f>IF(F4&gt;=10000000,ROUNDDOWN(F4/10000000,0),"")</f>
        <v/>
      </c>
      <c r="T4" s="567">
        <f>ROUNDDOWN(F4/1000000,0)</f>
        <v>0</v>
      </c>
      <c r="U4" s="567">
        <f>ROUNDDOWN((F4-(T4*1000000))/100000,0)</f>
        <v>0</v>
      </c>
      <c r="V4" s="567">
        <f>ROUNDDOWN((F4-(T4*1000000+U4*100000))/10000,0)</f>
        <v>0</v>
      </c>
      <c r="W4" s="567">
        <f>ROUNDDOWN((F4-(T4*1000000+U4*100000+V4*10000))/1000,0)</f>
        <v>0</v>
      </c>
      <c r="X4" s="567">
        <f>ROUNDDOWN((F4-(T4*1000000+U4*100000+V4*10000+W4*1000))/100,0)</f>
        <v>0</v>
      </c>
      <c r="Y4" s="567">
        <f>ROUNDDOWN((F4-(T4*1000000+U4*100000+V4*10000+W4*1000+X4*100))/10,0)</f>
        <v>0</v>
      </c>
      <c r="Z4" s="568">
        <f>ROUNDDOWN((F4-(T4*1000000+U4*100000+V4*10000+W4*1000+X4*100+Y4*10)),0)</f>
        <v>0</v>
      </c>
    </row>
    <row r="5" spans="1:26" x14ac:dyDescent="0.15">
      <c r="G5" s="561"/>
      <c r="H5" s="2448"/>
      <c r="I5" s="569" t="str">
        <f>I4</f>
        <v/>
      </c>
      <c r="J5" s="570" t="str">
        <f>IF(J4=0,"",IF(J4&gt;=10,RIGHT(J4,1),J4))</f>
        <v/>
      </c>
      <c r="K5" s="571" t="str">
        <f>IF(AND(J4=0,K4=0),"",K4)</f>
        <v/>
      </c>
      <c r="L5" s="571" t="str">
        <f>IF(AND(J4=0,K4=0,L4=0),"",L4)</f>
        <v/>
      </c>
      <c r="M5" s="571" t="str">
        <f>IF(AND(J4=0,K4=0,L4=0,M4=0),"",M4)</f>
        <v/>
      </c>
      <c r="N5" s="571" t="str">
        <f>IF(AND(J4=0,K4=0,L4=0,M4=0,N4=0),"",N4)</f>
        <v/>
      </c>
      <c r="O5" s="571" t="str">
        <f>IF(AND(J4=0,K4=0,L4=0,M4=0,N4=0,O4=0),"",O4)</f>
        <v/>
      </c>
      <c r="P5" s="572" t="str">
        <f>IF(AND(J4=0,K4=0,L4=0,M4=0,N4=0,O4=0,P4=0),"",P4)</f>
        <v/>
      </c>
      <c r="R5" s="2448"/>
      <c r="S5" s="569" t="str">
        <f>S4</f>
        <v/>
      </c>
      <c r="T5" s="570" t="str">
        <f>IF(T4=0,"",IF(T4&gt;=10,RIGHT(T4,1),T4))</f>
        <v/>
      </c>
      <c r="U5" s="571" t="str">
        <f>IF(AND(T4=0,U4=0),"",U4)</f>
        <v/>
      </c>
      <c r="V5" s="571" t="str">
        <f>IF(AND(T4=0,U4=0,V4=0),"",V4)</f>
        <v/>
      </c>
      <c r="W5" s="571" t="str">
        <f>IF(AND(T4=0,U4=0,V4=0,W4=0),"",W4)</f>
        <v/>
      </c>
      <c r="X5" s="571" t="str">
        <f>IF(AND(T4=0,U4=0,V4=0,W4=0,X4=0),"",X4)</f>
        <v/>
      </c>
      <c r="Y5" s="571" t="str">
        <f>IF(AND(T4=0,U4=0,V4=0,W4=0,X4=0,Y4=0),"",Y4)</f>
        <v/>
      </c>
      <c r="Z5" s="572" t="str">
        <f>IF(AND(T4=0,U4=0,V4=0,W4=0,X4=0,Y4=0,Z4=0),"",Z4)</f>
        <v/>
      </c>
    </row>
    <row r="6" spans="1:26" x14ac:dyDescent="0.15">
      <c r="A6" s="560" t="s">
        <v>603</v>
      </c>
      <c r="B6" s="19" t="s">
        <v>837</v>
      </c>
      <c r="C6" s="563">
        <f>計算シート!I14</f>
        <v>0</v>
      </c>
      <c r="D6" s="560" t="s">
        <v>631</v>
      </c>
      <c r="E6" s="19" t="s">
        <v>838</v>
      </c>
      <c r="F6" s="563">
        <f>計算シート!I38</f>
        <v>0</v>
      </c>
      <c r="G6" s="564"/>
      <c r="H6" s="2447" t="s">
        <v>705</v>
      </c>
      <c r="I6" s="565" t="str">
        <f>IF(C6&gt;=10000000,ROUNDDOWN(C6/10000000,0),"")</f>
        <v/>
      </c>
      <c r="J6" s="566">
        <f>ROUNDDOWN(C6/1000000,0)</f>
        <v>0</v>
      </c>
      <c r="K6" s="567">
        <f>ROUNDDOWN((C6-(J6*1000000))/100000,0)</f>
        <v>0</v>
      </c>
      <c r="L6" s="567">
        <f>ROUNDDOWN((C6-(J6*1000000+K6*100000))/10000,0)</f>
        <v>0</v>
      </c>
      <c r="M6" s="567">
        <f>ROUNDDOWN((C6-(J6*1000000+K6*100000+L6*10000))/1000,0)</f>
        <v>0</v>
      </c>
      <c r="N6" s="567">
        <f>ROUNDDOWN((C6-(J6*1000000+K6*100000+L6*10000+M6*1000))/100,0)</f>
        <v>0</v>
      </c>
      <c r="O6" s="567">
        <f>ROUNDDOWN((C6-(J6*1000000+K6*100000+L6*10000+M6*1000+N6*100))/10,0)</f>
        <v>0</v>
      </c>
      <c r="P6" s="568">
        <f>ROUNDDOWN((C6-(J6*1000000+K6*100000+L6*10000+M6*1000+N6*100+O6*10)),0)</f>
        <v>0</v>
      </c>
      <c r="R6" s="2447" t="s">
        <v>706</v>
      </c>
      <c r="S6" s="565" t="str">
        <f>IF(F6&gt;=10000000,ROUNDDOWN(F6/10000000,0),"")</f>
        <v/>
      </c>
      <c r="T6" s="567">
        <f>ROUNDDOWN(F6/1000000,0)</f>
        <v>0</v>
      </c>
      <c r="U6" s="567">
        <f>ROUNDDOWN((F6-(T6*1000000))/100000,0)</f>
        <v>0</v>
      </c>
      <c r="V6" s="567">
        <f>ROUNDDOWN((F6-(T6*1000000+U6*100000))/10000,0)</f>
        <v>0</v>
      </c>
      <c r="W6" s="567">
        <f>ROUNDDOWN((F6-(T6*1000000+U6*100000+V6*10000))/1000,0)</f>
        <v>0</v>
      </c>
      <c r="X6" s="567">
        <f>ROUNDDOWN((F6-(T6*1000000+U6*100000+V6*10000+W6*1000))/100,0)</f>
        <v>0</v>
      </c>
      <c r="Y6" s="567">
        <f>ROUNDDOWN((F6-(T6*1000000+U6*100000+V6*10000+W6*1000+X6*100))/10,0)</f>
        <v>0</v>
      </c>
      <c r="Z6" s="568">
        <f>ROUNDDOWN((F6-(T6*1000000+U6*100000+V6*10000+W6*1000+X6*100+Y6*10)),0)</f>
        <v>0</v>
      </c>
    </row>
    <row r="7" spans="1:26" x14ac:dyDescent="0.15">
      <c r="G7" s="561"/>
      <c r="H7" s="2448"/>
      <c r="I7" s="569" t="str">
        <f>I6</f>
        <v/>
      </c>
      <c r="J7" s="570" t="str">
        <f>IF(J6=0,"",IF(J6&gt;=10,RIGHT(J6,1),J6))</f>
        <v/>
      </c>
      <c r="K7" s="571" t="str">
        <f>IF(AND(J6=0,K6=0),"",K6)</f>
        <v/>
      </c>
      <c r="L7" s="571" t="str">
        <f>IF(AND(J6=0,K6=0,L6=0),"",L6)</f>
        <v/>
      </c>
      <c r="M7" s="571" t="str">
        <f>IF(AND(J6=0,K6=0,L6=0,M6=0),"",M6)</f>
        <v/>
      </c>
      <c r="N7" s="571" t="str">
        <f>IF(AND(J6=0,K6=0,L6=0,M6=0,N6=0),"",N6)</f>
        <v/>
      </c>
      <c r="O7" s="571" t="str">
        <f>IF(AND(J6=0,K6=0,L6=0,M6=0,N6=0,O6=0),"",O6)</f>
        <v/>
      </c>
      <c r="P7" s="572" t="str">
        <f>IF(AND(J6=0,K6=0,L6=0,M6=0,N6=0,O6=0,P6=0),"",P6)</f>
        <v/>
      </c>
      <c r="R7" s="2448"/>
      <c r="S7" s="569" t="str">
        <f>S6</f>
        <v/>
      </c>
      <c r="T7" s="570" t="str">
        <f>IF(T6=0,"",IF(T6&gt;=10,RIGHT(T6,1),T6))</f>
        <v/>
      </c>
      <c r="U7" s="571" t="str">
        <f>IF(AND(T6=0,U6=0),"",U6)</f>
        <v/>
      </c>
      <c r="V7" s="571" t="str">
        <f>IF(AND(T6=0,U6=0,V6=0),"",V6)</f>
        <v/>
      </c>
      <c r="W7" s="571" t="str">
        <f>IF(AND(T6=0,U6=0,V6=0,W6=0),"",W6)</f>
        <v/>
      </c>
      <c r="X7" s="571" t="str">
        <f>IF(AND(T6=0,U6=0,V6=0,W6=0,X6=0),"",X6)</f>
        <v/>
      </c>
      <c r="Y7" s="571" t="str">
        <f>IF(AND(T6=0,U6=0,V6=0,W6=0,X6=0,Y6=0),"",Y6)</f>
        <v/>
      </c>
      <c r="Z7" s="572" t="str">
        <f>IF(AND(T6=0,U6=0,V6=0,W6=0,X6=0,Y6=0,Z6=0),"",Z6)</f>
        <v/>
      </c>
    </row>
    <row r="8" spans="1:26" x14ac:dyDescent="0.15">
      <c r="A8" s="560" t="s">
        <v>604</v>
      </c>
      <c r="B8" s="19" t="s">
        <v>55</v>
      </c>
      <c r="C8" s="563">
        <f>C2+C4+C6</f>
        <v>0</v>
      </c>
      <c r="D8" s="560" t="s">
        <v>632</v>
      </c>
      <c r="E8" s="19" t="s">
        <v>863</v>
      </c>
      <c r="F8" s="563">
        <f>計算シート!I39</f>
        <v>0</v>
      </c>
      <c r="G8" s="564"/>
      <c r="H8" s="2447" t="s">
        <v>707</v>
      </c>
      <c r="I8" s="565" t="str">
        <f>IF(C8&gt;=10000000,ROUNDDOWN(C8/10000000,0),"")</f>
        <v/>
      </c>
      <c r="J8" s="566">
        <f>ROUNDDOWN(C8/1000000,0)</f>
        <v>0</v>
      </c>
      <c r="K8" s="567">
        <f>ROUNDDOWN((C8-(J8*1000000))/100000,0)</f>
        <v>0</v>
      </c>
      <c r="L8" s="567">
        <f>ROUNDDOWN((C8-(J8*1000000+K8*100000))/10000,0)</f>
        <v>0</v>
      </c>
      <c r="M8" s="567">
        <f>ROUNDDOWN((C8-(J8*1000000+K8*100000+L8*10000))/1000,0)</f>
        <v>0</v>
      </c>
      <c r="N8" s="567">
        <f>ROUNDDOWN((C8-(J8*1000000+K8*100000+L8*10000+M8*1000))/100,0)</f>
        <v>0</v>
      </c>
      <c r="O8" s="567">
        <f>ROUNDDOWN((C8-(J8*1000000+K8*100000+L8*10000+M8*1000+N8*100))/10,0)</f>
        <v>0</v>
      </c>
      <c r="P8" s="568">
        <f>ROUNDDOWN((C8-(J8*1000000+K8*100000+L8*10000+M8*1000+N8*100+O8*10)),0)</f>
        <v>0</v>
      </c>
      <c r="R8" s="2447" t="s">
        <v>708</v>
      </c>
      <c r="S8" s="565" t="str">
        <f>IF(F8&gt;=10000000,ROUNDDOWN(F8/10000000,0),"")</f>
        <v/>
      </c>
      <c r="T8" s="567">
        <f>ROUNDDOWN(F8/1000000,0)</f>
        <v>0</v>
      </c>
      <c r="U8" s="567">
        <f>ROUNDDOWN((F8-(T8*1000000))/100000,0)</f>
        <v>0</v>
      </c>
      <c r="V8" s="567">
        <f>ROUNDDOWN((F8-(T8*1000000+U8*100000))/10000,0)</f>
        <v>0</v>
      </c>
      <c r="W8" s="567">
        <f>ROUNDDOWN((F8-(T8*1000000+U8*100000+V8*10000))/1000,0)</f>
        <v>0</v>
      </c>
      <c r="X8" s="567">
        <f>ROUNDDOWN((F8-(T8*1000000+U8*100000+V8*10000+W8*1000))/100,0)</f>
        <v>0</v>
      </c>
      <c r="Y8" s="567">
        <f>ROUNDDOWN((F8-(T8*1000000+U8*100000+V8*10000+W8*1000+X8*100))/10,0)</f>
        <v>0</v>
      </c>
      <c r="Z8" s="568">
        <f>ROUNDDOWN((F8-(T8*1000000+U8*100000+V8*10000+W8*1000+X8*100+Y8*10)),0)</f>
        <v>0</v>
      </c>
    </row>
    <row r="9" spans="1:26" x14ac:dyDescent="0.15">
      <c r="G9" s="561"/>
      <c r="H9" s="2448"/>
      <c r="I9" s="569" t="str">
        <f>I8</f>
        <v/>
      </c>
      <c r="J9" s="570" t="str">
        <f>IF(J8=0,"",IF(J8&gt;=10,RIGHT(J8,1),J8))</f>
        <v/>
      </c>
      <c r="K9" s="571" t="str">
        <f>IF(AND(J8=0,K8=0),"",K8)</f>
        <v/>
      </c>
      <c r="L9" s="571" t="str">
        <f>IF(AND(J8=0,K8=0,L8=0),"",L8)</f>
        <v/>
      </c>
      <c r="M9" s="571" t="str">
        <f>IF(AND(J8=0,K8=0,L8=0,M8=0),"",M8)</f>
        <v/>
      </c>
      <c r="N9" s="571" t="str">
        <f>IF(AND(J8=0,K8=0,L8=0,M8=0,N8=0),"",N8)</f>
        <v/>
      </c>
      <c r="O9" s="571" t="str">
        <f>IF(AND(J8=0,K8=0,L8=0,M8=0,N8=0,O8=0),"",O8)</f>
        <v/>
      </c>
      <c r="P9" s="572" t="str">
        <f>IF(AND(J8=0,K8=0,L8=0,M8=0,N8=0,O8=0,P8=0),"",P8)</f>
        <v/>
      </c>
      <c r="R9" s="2448"/>
      <c r="S9" s="569" t="str">
        <f>S8</f>
        <v/>
      </c>
      <c r="T9" s="570" t="str">
        <f>IF(T8=0,"",IF(T8&gt;=10,RIGHT(T8,1),T8))</f>
        <v/>
      </c>
      <c r="U9" s="571" t="str">
        <f>IF(AND(T8=0,U8=0),"",U8)</f>
        <v/>
      </c>
      <c r="V9" s="571" t="str">
        <f>IF(AND(T8=0,U8=0,V8=0),"",V8)</f>
        <v/>
      </c>
      <c r="W9" s="571" t="str">
        <f>IF(AND(T8=0,U8=0,V8=0,W8=0),"",W8)</f>
        <v/>
      </c>
      <c r="X9" s="571" t="str">
        <f>IF(AND(T8=0,U8=0,V8=0,W8=0,X8=0),"",X8)</f>
        <v/>
      </c>
      <c r="Y9" s="571" t="str">
        <f>IF(AND(T8=0,U8=0,V8=0,W8=0,X8=0,Y8=0),"",Y8)</f>
        <v/>
      </c>
      <c r="Z9" s="572" t="str">
        <f>IF(AND(T8=0,U8=0,V8=0,W8=0,X8=0,Y8=0,Z8=0),"",Z8)</f>
        <v/>
      </c>
    </row>
    <row r="10" spans="1:26" x14ac:dyDescent="0.15">
      <c r="A10" s="560" t="s">
        <v>605</v>
      </c>
      <c r="B10" s="19" t="s">
        <v>568</v>
      </c>
      <c r="C10" s="563">
        <f>計算シート!I15</f>
        <v>0</v>
      </c>
      <c r="D10" s="560" t="s">
        <v>633</v>
      </c>
      <c r="E10" s="573" t="s">
        <v>864</v>
      </c>
      <c r="F10" s="563">
        <f>計算シート!I40</f>
        <v>0</v>
      </c>
      <c r="G10" s="564"/>
      <c r="H10" s="2447" t="s">
        <v>709</v>
      </c>
      <c r="I10" s="565" t="str">
        <f>IF(C10&gt;=10000000,ROUNDDOWN(C10/10000000,0),"")</f>
        <v/>
      </c>
      <c r="J10" s="566">
        <f>ROUNDDOWN(C10/1000000,0)</f>
        <v>0</v>
      </c>
      <c r="K10" s="567">
        <f>ROUNDDOWN((C10-(J10*1000000))/100000,0)</f>
        <v>0</v>
      </c>
      <c r="L10" s="567">
        <f>ROUNDDOWN((C10-(J10*1000000+K10*100000))/10000,0)</f>
        <v>0</v>
      </c>
      <c r="M10" s="567">
        <f>ROUNDDOWN((C10-(J10*1000000+K10*100000+L10*10000))/1000,0)</f>
        <v>0</v>
      </c>
      <c r="N10" s="567">
        <f>ROUNDDOWN((C10-(J10*1000000+K10*100000+L10*10000+M10*1000))/100,0)</f>
        <v>0</v>
      </c>
      <c r="O10" s="567">
        <f>ROUNDDOWN((C10-(J10*1000000+K10*100000+L10*10000+M10*1000+N10*100))/10,0)</f>
        <v>0</v>
      </c>
      <c r="P10" s="568">
        <f>ROUNDDOWN((C10-(J10*1000000+K10*100000+L10*10000+M10*1000+N10*100+O10*10)),0)</f>
        <v>0</v>
      </c>
      <c r="R10" s="2447" t="s">
        <v>710</v>
      </c>
      <c r="S10" s="565" t="str">
        <f>IF(F10&gt;=10000000,ROUNDDOWN(F10/10000000,0),"")</f>
        <v/>
      </c>
      <c r="T10" s="567">
        <f>ROUNDDOWN(F10/1000000,0)</f>
        <v>0</v>
      </c>
      <c r="U10" s="567">
        <f>ROUNDDOWN((F10-(T10*1000000))/100000,0)</f>
        <v>0</v>
      </c>
      <c r="V10" s="567">
        <f>ROUNDDOWN((F10-(T10*1000000+U10*100000))/10000,0)</f>
        <v>0</v>
      </c>
      <c r="W10" s="567">
        <f>ROUNDDOWN((F10-(T10*1000000+U10*100000+V10*10000))/1000,0)</f>
        <v>0</v>
      </c>
      <c r="X10" s="567">
        <f>ROUNDDOWN((F10-(T10*1000000+U10*100000+V10*10000+W10*1000))/100,0)</f>
        <v>0</v>
      </c>
      <c r="Y10" s="567">
        <f>ROUNDDOWN((F10-(T10*1000000+U10*100000+V10*10000+W10*1000+X10*100))/10,0)</f>
        <v>0</v>
      </c>
      <c r="Z10" s="568">
        <f>ROUNDDOWN((F10-(T10*1000000+U10*100000+V10*10000+W10*1000+X10*100+Y10*10)),0)</f>
        <v>0</v>
      </c>
    </row>
    <row r="11" spans="1:26" x14ac:dyDescent="0.15">
      <c r="G11" s="561"/>
      <c r="H11" s="2448"/>
      <c r="I11" s="569" t="str">
        <f>I10</f>
        <v/>
      </c>
      <c r="J11" s="570" t="str">
        <f>IF(J10=0,"",IF(J10&gt;=10,RIGHT(J10,1),J10))</f>
        <v/>
      </c>
      <c r="K11" s="571" t="str">
        <f>IF(AND(J10=0,K10=0),"",K10)</f>
        <v/>
      </c>
      <c r="L11" s="571" t="str">
        <f>IF(AND(J10=0,K10=0,L10=0),"",L10)</f>
        <v/>
      </c>
      <c r="M11" s="571" t="str">
        <f>IF(AND(J10=0,K10=0,L10=0,M10=0),"",M10)</f>
        <v/>
      </c>
      <c r="N11" s="571" t="str">
        <f>IF(AND(J10=0,K10=0,L10=0,M10=0,N10=0),"",N10)</f>
        <v/>
      </c>
      <c r="O11" s="571" t="str">
        <f>IF(AND(J10=0,K10=0,L10=0,M10=0,N10=0,O10=0),"",O10)</f>
        <v/>
      </c>
      <c r="P11" s="572" t="str">
        <f>IF(AND(J10=0,K10=0,L10=0,M10=0,N10=0,O10=0,P10=0),"",P10)</f>
        <v/>
      </c>
      <c r="R11" s="2448"/>
      <c r="S11" s="569" t="str">
        <f>S10</f>
        <v/>
      </c>
      <c r="T11" s="570" t="str">
        <f>IF(T10=0,"",IF(T10&gt;=10,RIGHT(T10,1),T10))</f>
        <v/>
      </c>
      <c r="U11" s="571" t="str">
        <f>IF(AND(T10=0,U10=0),"",U10)</f>
        <v/>
      </c>
      <c r="V11" s="571" t="str">
        <f>IF(AND(T10=0,U10=0,V10=0),"",V10)</f>
        <v/>
      </c>
      <c r="W11" s="571" t="str">
        <f>IF(AND(T10=0,U10=0,V10=0,W10=0),"",W10)</f>
        <v/>
      </c>
      <c r="X11" s="571" t="str">
        <f>IF(AND(T10=0,U10=0,V10=0,W10=0,X10=0),"",X10)</f>
        <v/>
      </c>
      <c r="Y11" s="571" t="str">
        <f>IF(AND(T10=0,U10=0,V10=0,W10=0,X10=0,Y10=0),"",Y10)</f>
        <v/>
      </c>
      <c r="Z11" s="572" t="str">
        <f>IF(AND(T10=0,U10=0,V10=0,W10=0,X10=0,Y10=0,Z10=0),"",Z10)</f>
        <v/>
      </c>
    </row>
    <row r="12" spans="1:26" x14ac:dyDescent="0.15">
      <c r="A12" s="560" t="s">
        <v>606</v>
      </c>
      <c r="B12" s="19" t="s">
        <v>571</v>
      </c>
      <c r="C12" s="563">
        <f>計算シート!I16</f>
        <v>0</v>
      </c>
      <c r="D12" s="560" t="s">
        <v>634</v>
      </c>
      <c r="E12" s="19" t="s">
        <v>841</v>
      </c>
      <c r="F12" s="563">
        <f>計算シート!I41</f>
        <v>0</v>
      </c>
      <c r="G12" s="564"/>
      <c r="H12" s="2447" t="s">
        <v>711</v>
      </c>
      <c r="I12" s="565" t="str">
        <f>IF(C12&gt;=10000000,ROUNDDOWN(C12/10000000,0),"")</f>
        <v/>
      </c>
      <c r="J12" s="566">
        <f>ROUNDDOWN(C12/1000000,0)</f>
        <v>0</v>
      </c>
      <c r="K12" s="567">
        <f>ROUNDDOWN((C12-(J12*1000000))/100000,0)</f>
        <v>0</v>
      </c>
      <c r="L12" s="567">
        <f>ROUNDDOWN((C12-(J12*1000000+K12*100000))/10000,0)</f>
        <v>0</v>
      </c>
      <c r="M12" s="567">
        <f>ROUNDDOWN((C12-(J12*1000000+K12*100000+L12*10000))/1000,0)</f>
        <v>0</v>
      </c>
      <c r="N12" s="567">
        <f>ROUNDDOWN((C12-(J12*1000000+K12*100000+L12*10000+M12*1000))/100,0)</f>
        <v>0</v>
      </c>
      <c r="O12" s="567">
        <f>ROUNDDOWN((C12-(J12*1000000+K12*100000+L12*10000+M12*1000+N12*100))/10,0)</f>
        <v>0</v>
      </c>
      <c r="P12" s="568">
        <f>ROUNDDOWN((C12-(J12*1000000+K12*100000+L12*10000+M12*1000+N12*100+O12*10)),0)</f>
        <v>0</v>
      </c>
      <c r="R12" s="2447" t="s">
        <v>712</v>
      </c>
      <c r="S12" s="565" t="str">
        <f>IF(F12&gt;=10000000,ROUNDDOWN(F12/10000000,0),"")</f>
        <v/>
      </c>
      <c r="T12" s="567">
        <f>ROUNDDOWN(F12/1000000,0)</f>
        <v>0</v>
      </c>
      <c r="U12" s="567">
        <f>ROUNDDOWN((F12-(T12*1000000))/100000,0)</f>
        <v>0</v>
      </c>
      <c r="V12" s="567">
        <f>ROUNDDOWN((F12-(T12*1000000+U12*100000))/10000,0)</f>
        <v>0</v>
      </c>
      <c r="W12" s="567">
        <f>ROUNDDOWN((F12-(T12*1000000+U12*100000+V12*10000))/1000,0)</f>
        <v>0</v>
      </c>
      <c r="X12" s="567">
        <f>ROUNDDOWN((F12-(T12*1000000+U12*100000+V12*10000+W12*1000))/100,0)</f>
        <v>0</v>
      </c>
      <c r="Y12" s="567">
        <f>ROUNDDOWN((F12-(T12*1000000+U12*100000+V12*10000+W12*1000+X12*100))/10,0)</f>
        <v>0</v>
      </c>
      <c r="Z12" s="568">
        <f>ROUNDDOWN((F12-(T12*1000000+U12*100000+V12*10000+W12*1000+X12*100+Y12*10)),0)</f>
        <v>0</v>
      </c>
    </row>
    <row r="13" spans="1:26" x14ac:dyDescent="0.15">
      <c r="G13" s="561"/>
      <c r="H13" s="2448"/>
      <c r="I13" s="569" t="str">
        <f>I12</f>
        <v/>
      </c>
      <c r="J13" s="570" t="str">
        <f>IF(J12=0,"",IF(J12&gt;=10,RIGHT(J12,1),J12))</f>
        <v/>
      </c>
      <c r="K13" s="571" t="str">
        <f>IF(AND(J12=0,K12=0),"",K12)</f>
        <v/>
      </c>
      <c r="L13" s="571" t="str">
        <f>IF(AND(J12=0,K12=0,L12=0),"",L12)</f>
        <v/>
      </c>
      <c r="M13" s="571" t="str">
        <f>IF(AND(J12=0,K12=0,L12=0,M12=0),"",M12)</f>
        <v/>
      </c>
      <c r="N13" s="571" t="str">
        <f>IF(AND(J12=0,K12=0,L12=0,M12=0,N12=0),"",N12)</f>
        <v/>
      </c>
      <c r="O13" s="571" t="str">
        <f>IF(AND(J12=0,K12=0,L12=0,M12=0,N12=0,O12=0),"",O12)</f>
        <v/>
      </c>
      <c r="P13" s="572" t="str">
        <f>IF(AND(J12=0,K12=0,L12=0,M12=0,N12=0,O12=0,P12=0),"",P12)</f>
        <v/>
      </c>
      <c r="R13" s="2448"/>
      <c r="S13" s="569" t="str">
        <f>S12</f>
        <v/>
      </c>
      <c r="T13" s="570" t="str">
        <f>IF(T12=0,"",IF(T12&gt;=10,RIGHT(T12,1),T12))</f>
        <v/>
      </c>
      <c r="U13" s="571" t="str">
        <f>IF(AND(T12=0,U12=0),"",U12)</f>
        <v/>
      </c>
      <c r="V13" s="571" t="str">
        <f>IF(AND(T12=0,U12=0,V12=0),"",V12)</f>
        <v/>
      </c>
      <c r="W13" s="571" t="str">
        <f>IF(AND(T12=0,U12=0,V12=0,W12=0),"",W12)</f>
        <v/>
      </c>
      <c r="X13" s="571" t="str">
        <f>IF(AND(T12=0,U12=0,V12=0,W12=0,X12=0),"",X12)</f>
        <v/>
      </c>
      <c r="Y13" s="571" t="str">
        <f>IF(AND(T12=0,U12=0,V12=0,W12=0,X12=0,Y12=0),"",Y12)</f>
        <v/>
      </c>
      <c r="Z13" s="572" t="str">
        <f>IF(AND(T12=0,U12=0,V12=0,W12=0,X12=0,Y12=0,Z12=0),"",Z12)</f>
        <v/>
      </c>
    </row>
    <row r="14" spans="1:26" x14ac:dyDescent="0.15">
      <c r="A14" s="560" t="s">
        <v>607</v>
      </c>
      <c r="B14" s="19" t="s">
        <v>1009</v>
      </c>
      <c r="C14" s="563">
        <f>C8-C10+C12</f>
        <v>0</v>
      </c>
      <c r="D14" s="560" t="s">
        <v>635</v>
      </c>
      <c r="E14" s="19" t="str">
        <f>IF(計算シート!G42="","",計算シート!G42)</f>
        <v>ヨ</v>
      </c>
      <c r="F14" s="563">
        <f>計算シート!I42</f>
        <v>0</v>
      </c>
      <c r="G14" s="564"/>
      <c r="H14" s="2447" t="s">
        <v>713</v>
      </c>
      <c r="I14" s="565" t="str">
        <f>IF(C14&gt;=10000000,ROUNDDOWN(C14/10000000,0),"")</f>
        <v/>
      </c>
      <c r="J14" s="566">
        <f>ROUNDDOWN(C14/1000000,0)</f>
        <v>0</v>
      </c>
      <c r="K14" s="567">
        <f>ROUNDDOWN((C14-(J14*1000000))/100000,0)</f>
        <v>0</v>
      </c>
      <c r="L14" s="567">
        <f>ROUNDDOWN((C14-(J14*1000000+K14*100000))/10000,0)</f>
        <v>0</v>
      </c>
      <c r="M14" s="567">
        <f>ROUNDDOWN((C14-(J14*1000000+K14*100000+L14*10000))/1000,0)</f>
        <v>0</v>
      </c>
      <c r="N14" s="567">
        <f>ROUNDDOWN((C14-(J14*1000000+K14*100000+L14*10000+M14*1000))/100,0)</f>
        <v>0</v>
      </c>
      <c r="O14" s="567">
        <f>ROUNDDOWN((C14-(J14*1000000+K14*100000+L14*10000+M14*1000+N14*100))/10,0)</f>
        <v>0</v>
      </c>
      <c r="P14" s="568">
        <f>ROUNDDOWN((C14-(J14*1000000+K14*100000+L14*10000+M14*1000+N14*100+O14*10)),0)</f>
        <v>0</v>
      </c>
      <c r="R14" s="2447" t="s">
        <v>714</v>
      </c>
      <c r="S14" s="565" t="str">
        <f>IF(F14&gt;=10000000,ROUNDDOWN(F14/10000000,0),"")</f>
        <v/>
      </c>
      <c r="T14" s="567">
        <f>ROUNDDOWN(F14/1000000,0)</f>
        <v>0</v>
      </c>
      <c r="U14" s="567">
        <f>ROUNDDOWN((F14-(T14*1000000))/100000,0)</f>
        <v>0</v>
      </c>
      <c r="V14" s="567">
        <f>ROUNDDOWN((F14-(T14*1000000+U14*100000))/10000,0)</f>
        <v>0</v>
      </c>
      <c r="W14" s="567">
        <f>ROUNDDOWN((F14-(T14*1000000+U14*100000+V14*10000))/1000,0)</f>
        <v>0</v>
      </c>
      <c r="X14" s="567">
        <f>ROUNDDOWN((F14-(T14*1000000+U14*100000+V14*10000+W14*1000))/100,0)</f>
        <v>0</v>
      </c>
      <c r="Y14" s="567">
        <f>ROUNDDOWN((F14-(T14*1000000+U14*100000+V14*10000+W14*1000+X14*100))/10,0)</f>
        <v>0</v>
      </c>
      <c r="Z14" s="568">
        <f>ROUNDDOWN((F14-(T14*1000000+U14*100000+V14*10000+W14*1000+X14*100+Y14*10)),0)</f>
        <v>0</v>
      </c>
    </row>
    <row r="15" spans="1:26" x14ac:dyDescent="0.15">
      <c r="G15" s="561"/>
      <c r="H15" s="2448"/>
      <c r="I15" s="569" t="str">
        <f>I14</f>
        <v/>
      </c>
      <c r="J15" s="570" t="str">
        <f>IF(J14=0,"",IF(J14&gt;=10,RIGHT(J14,1),J14))</f>
        <v/>
      </c>
      <c r="K15" s="571" t="str">
        <f>IF(AND(J14=0,K14=0),"",K14)</f>
        <v/>
      </c>
      <c r="L15" s="571" t="str">
        <f>IF(AND(J14=0,K14=0,L14=0),"",L14)</f>
        <v/>
      </c>
      <c r="M15" s="571" t="str">
        <f>IF(AND(J14=0,K14=0,L14=0,M14=0),"",M14)</f>
        <v/>
      </c>
      <c r="N15" s="571" t="str">
        <f>IF(AND(J14=0,K14=0,L14=0,M14=0,N14=0),"",N14)</f>
        <v/>
      </c>
      <c r="O15" s="571" t="str">
        <f>IF(AND(J14=0,K14=0,L14=0,M14=0,N14=0,O14=0),"",O14)</f>
        <v/>
      </c>
      <c r="P15" s="572" t="str">
        <f>IF(AND(J14=0,K14=0,L14=0,M14=0,N14=0,O14=0,P14=0),"",P14)</f>
        <v/>
      </c>
      <c r="R15" s="2448"/>
      <c r="S15" s="569" t="str">
        <f>S14</f>
        <v/>
      </c>
      <c r="T15" s="570" t="str">
        <f>IF(T14=0,"",IF(T14&gt;=10,RIGHT(T14,1),T14))</f>
        <v/>
      </c>
      <c r="U15" s="571" t="str">
        <f>IF(AND(T14=0,U14=0),"",U14)</f>
        <v/>
      </c>
      <c r="V15" s="571" t="str">
        <f>IF(AND(T14=0,U14=0,V14=0),"",V14)</f>
        <v/>
      </c>
      <c r="W15" s="571" t="str">
        <f>IF(AND(T14=0,U14=0,V14=0,W14=0),"",W14)</f>
        <v/>
      </c>
      <c r="X15" s="571" t="str">
        <f>IF(AND(T14=0,U14=0,V14=0,W14=0,X14=0),"",X14)</f>
        <v/>
      </c>
      <c r="Y15" s="571" t="str">
        <f>IF(AND(T14=0,U14=0,V14=0,W14=0,X14=0,Y14=0),"",Y14)</f>
        <v/>
      </c>
      <c r="Z15" s="572" t="str">
        <f>IF(AND(T14=0,U14=0,V14=0,W14=0,X14=0,Y14=0,Z14=0),"",Z14)</f>
        <v/>
      </c>
    </row>
    <row r="16" spans="1:26" x14ac:dyDescent="0.15">
      <c r="A16" s="560" t="s">
        <v>608</v>
      </c>
      <c r="B16" s="19" t="s">
        <v>597</v>
      </c>
      <c r="C16" s="563">
        <f>計算シート!I23</f>
        <v>0</v>
      </c>
      <c r="D16" s="560" t="s">
        <v>636</v>
      </c>
      <c r="E16" s="19" t="str">
        <f>IF(計算シート!G43="","",計算シート!G43)</f>
        <v>タ</v>
      </c>
      <c r="F16" s="563">
        <f>計算シート!I43</f>
        <v>0</v>
      </c>
      <c r="G16" s="564"/>
      <c r="H16" s="2447" t="s">
        <v>715</v>
      </c>
      <c r="I16" s="565" t="str">
        <f>IF(C16&gt;=10000000,ROUNDDOWN(C16/10000000,0),"")</f>
        <v/>
      </c>
      <c r="J16" s="566">
        <f>ROUNDDOWN(C16/1000000,0)</f>
        <v>0</v>
      </c>
      <c r="K16" s="567">
        <f>ROUNDDOWN((C16-(J16*1000000))/100000,0)</f>
        <v>0</v>
      </c>
      <c r="L16" s="567">
        <f>ROUNDDOWN((C16-(J16*1000000+K16*100000))/10000,0)</f>
        <v>0</v>
      </c>
      <c r="M16" s="567">
        <f>ROUNDDOWN((C16-(J16*1000000+K16*100000+L16*10000))/1000,0)</f>
        <v>0</v>
      </c>
      <c r="N16" s="567">
        <f>ROUNDDOWN((C16-(J16*1000000+K16*100000+L16*10000+M16*1000))/100,0)</f>
        <v>0</v>
      </c>
      <c r="O16" s="567">
        <f>ROUNDDOWN((C16-(J16*1000000+K16*100000+L16*10000+M16*1000+N16*100))/10,0)</f>
        <v>0</v>
      </c>
      <c r="P16" s="568">
        <f>ROUNDDOWN((C16-(J16*1000000+K16*100000+L16*10000+M16*1000+N16*100+O16*10)),0)</f>
        <v>0</v>
      </c>
      <c r="R16" s="2447" t="s">
        <v>716</v>
      </c>
      <c r="S16" s="565" t="str">
        <f>IF(F16&gt;=10000000,ROUNDDOWN(F16/10000000,0),"")</f>
        <v/>
      </c>
      <c r="T16" s="567">
        <f>ROUNDDOWN(F16/1000000,0)</f>
        <v>0</v>
      </c>
      <c r="U16" s="567">
        <f>ROUNDDOWN((F16-(T16*1000000))/100000,0)</f>
        <v>0</v>
      </c>
      <c r="V16" s="567">
        <f>ROUNDDOWN((F16-(T16*1000000+U16*100000))/10000,0)</f>
        <v>0</v>
      </c>
      <c r="W16" s="567">
        <f>ROUNDDOWN((F16-(T16*1000000+U16*100000+V16*10000))/1000,0)</f>
        <v>0</v>
      </c>
      <c r="X16" s="567">
        <f>ROUNDDOWN((F16-(T16*1000000+U16*100000+V16*10000+W16*1000))/100,0)</f>
        <v>0</v>
      </c>
      <c r="Y16" s="567">
        <f>ROUNDDOWN((F16-(T16*1000000+U16*100000+V16*10000+W16*1000+X16*100))/10,0)</f>
        <v>0</v>
      </c>
      <c r="Z16" s="568">
        <f>ROUNDDOWN((F16-(T16*1000000+U16*100000+V16*10000+W16*1000+X16*100+Y16*10)),0)</f>
        <v>0</v>
      </c>
    </row>
    <row r="17" spans="1:26" x14ac:dyDescent="0.15">
      <c r="G17" s="561"/>
      <c r="H17" s="2448"/>
      <c r="I17" s="569" t="str">
        <f>I16</f>
        <v/>
      </c>
      <c r="J17" s="570" t="str">
        <f>IF(J16=0,"",IF(J16&gt;=10,RIGHT(J16,1),J16))</f>
        <v/>
      </c>
      <c r="K17" s="571" t="str">
        <f>IF(AND(J16=0,K16=0),"",K16)</f>
        <v/>
      </c>
      <c r="L17" s="571" t="str">
        <f>IF(AND(J16=0,K16=0,L16=0),"",L16)</f>
        <v/>
      </c>
      <c r="M17" s="571" t="str">
        <f>IF(AND(J16=0,K16=0,L16=0,M16=0),"",M16)</f>
        <v/>
      </c>
      <c r="N17" s="571" t="str">
        <f>IF(AND(J16=0,K16=0,L16=0,M16=0,N16=0),"",N16)</f>
        <v/>
      </c>
      <c r="O17" s="571" t="str">
        <f>IF(AND(J16=0,K16=0,L16=0,M16=0,N16=0,O16=0),"",O16)</f>
        <v/>
      </c>
      <c r="P17" s="572" t="str">
        <f>IF(AND(J16=0,K16=0,L16=0,M16=0,N16=0,O16=0,P16=0),"",P16)</f>
        <v/>
      </c>
      <c r="R17" s="2448"/>
      <c r="S17" s="569" t="str">
        <f>S16</f>
        <v/>
      </c>
      <c r="T17" s="570" t="str">
        <f>IF(T16=0,"",IF(T16&gt;=10,RIGHT(T16,1),T16))</f>
        <v/>
      </c>
      <c r="U17" s="571" t="str">
        <f>IF(AND(T16=0,U16=0),"",U16)</f>
        <v/>
      </c>
      <c r="V17" s="571" t="str">
        <f>IF(AND(T16=0,U16=0,V16=0),"",V16)</f>
        <v/>
      </c>
      <c r="W17" s="571" t="str">
        <f>IF(AND(T16=0,U16=0,V16=0,W16=0),"",W16)</f>
        <v/>
      </c>
      <c r="X17" s="571" t="str">
        <f>IF(AND(T16=0,U16=0,V16=0,W16=0,X16=0),"",X16)</f>
        <v/>
      </c>
      <c r="Y17" s="571" t="str">
        <f>IF(AND(T16=0,U16=0,V16=0,W16=0,X16=0,Y16=0),"",Y16)</f>
        <v/>
      </c>
      <c r="Z17" s="572" t="str">
        <f>IF(AND(T16=0,U16=0,V16=0,W16=0,X16=0,Y16=0,Z16=0),"",Z16)</f>
        <v/>
      </c>
    </row>
    <row r="18" spans="1:26" x14ac:dyDescent="0.15">
      <c r="A18" s="560" t="s">
        <v>609</v>
      </c>
      <c r="B18" s="19" t="s">
        <v>583</v>
      </c>
      <c r="C18" s="563">
        <f>計算シート!I24</f>
        <v>0</v>
      </c>
      <c r="D18" s="560" t="s">
        <v>637</v>
      </c>
      <c r="E18" s="19" t="str">
        <f>IF(計算シート!G44="","",計算シート!G44)</f>
        <v>レ</v>
      </c>
      <c r="F18" s="563">
        <f>計算シート!I44</f>
        <v>0</v>
      </c>
      <c r="G18" s="564"/>
      <c r="H18" s="2447" t="s">
        <v>717</v>
      </c>
      <c r="I18" s="565" t="str">
        <f>IF(C18&gt;=10000000,ROUNDDOWN(C18/10000000,0),"")</f>
        <v/>
      </c>
      <c r="J18" s="566">
        <f>ROUNDDOWN(C18/1000000,0)</f>
        <v>0</v>
      </c>
      <c r="K18" s="567">
        <f>ROUNDDOWN((C18-(J18*1000000))/100000,0)</f>
        <v>0</v>
      </c>
      <c r="L18" s="567">
        <f>ROUNDDOWN((C18-(J18*1000000+K18*100000))/10000,0)</f>
        <v>0</v>
      </c>
      <c r="M18" s="567">
        <f>ROUNDDOWN((C18-(J18*1000000+K18*100000+L18*10000))/1000,0)</f>
        <v>0</v>
      </c>
      <c r="N18" s="567">
        <f>ROUNDDOWN((C18-(J18*1000000+K18*100000+L18*10000+M18*1000))/100,0)</f>
        <v>0</v>
      </c>
      <c r="O18" s="567">
        <f>ROUNDDOWN((C18-(J18*1000000+K18*100000+L18*10000+M18*1000+N18*100))/10,0)</f>
        <v>0</v>
      </c>
      <c r="P18" s="568">
        <f>ROUNDDOWN((C18-(J18*1000000+K18*100000+L18*10000+M18*1000+N18*100+O18*10)),0)</f>
        <v>0</v>
      </c>
      <c r="R18" s="2447" t="s">
        <v>718</v>
      </c>
      <c r="S18" s="565" t="str">
        <f>IF(F18&gt;=10000000,ROUNDDOWN(F18/10000000,0),"")</f>
        <v/>
      </c>
      <c r="T18" s="567">
        <f>ROUNDDOWN(F18/1000000,0)</f>
        <v>0</v>
      </c>
      <c r="U18" s="567">
        <f>ROUNDDOWN((F18-(T18*1000000))/100000,0)</f>
        <v>0</v>
      </c>
      <c r="V18" s="567">
        <f>ROUNDDOWN((F18-(T18*1000000+U18*100000))/10000,0)</f>
        <v>0</v>
      </c>
      <c r="W18" s="567">
        <f>ROUNDDOWN((F18-(T18*1000000+U18*100000+V18*10000))/1000,0)</f>
        <v>0</v>
      </c>
      <c r="X18" s="567">
        <f>ROUNDDOWN((F18-(T18*1000000+U18*100000+V18*10000+W18*1000))/100,0)</f>
        <v>0</v>
      </c>
      <c r="Y18" s="567">
        <f>ROUNDDOWN((F18-(T18*1000000+U18*100000+V18*10000+W18*1000+X18*100))/10,0)</f>
        <v>0</v>
      </c>
      <c r="Z18" s="568">
        <f>ROUNDDOWN((F18-(T18*1000000+U18*100000+V18*10000+W18*1000+X18*100+Y18*10)),0)</f>
        <v>0</v>
      </c>
    </row>
    <row r="19" spans="1:26" x14ac:dyDescent="0.15">
      <c r="G19" s="561"/>
      <c r="H19" s="2448"/>
      <c r="I19" s="569" t="str">
        <f>I18</f>
        <v/>
      </c>
      <c r="J19" s="570" t="str">
        <f>IF(J18=0,"",IF(J18&gt;=10,RIGHT(J18,1),J18))</f>
        <v/>
      </c>
      <c r="K19" s="571" t="str">
        <f>IF(AND(J18=0,K18=0),"",K18)</f>
        <v/>
      </c>
      <c r="L19" s="571" t="str">
        <f>IF(AND(J18=0,K18=0,L18=0),"",L18)</f>
        <v/>
      </c>
      <c r="M19" s="571" t="str">
        <f>IF(AND(J18=0,K18=0,L18=0,M18=0),"",M18)</f>
        <v/>
      </c>
      <c r="N19" s="571" t="str">
        <f>IF(AND(J18=0,K18=0,L18=0,M18=0,N18=0),"",N18)</f>
        <v/>
      </c>
      <c r="O19" s="571" t="str">
        <f>IF(AND(J18=0,K18=0,L18=0,M18=0,N18=0,O18=0),"",O18)</f>
        <v/>
      </c>
      <c r="P19" s="572" t="str">
        <f>IF(AND(J18=0,K18=0,L18=0,M18=0,N18=0,O18=0,P18=0),"",P18)</f>
        <v/>
      </c>
      <c r="R19" s="2448"/>
      <c r="S19" s="569" t="str">
        <f>S18</f>
        <v/>
      </c>
      <c r="T19" s="570" t="str">
        <f>IF(T18=0,"",IF(T18&gt;=10,RIGHT(T18,1),T18))</f>
        <v/>
      </c>
      <c r="U19" s="571" t="str">
        <f>IF(AND(T18=0,U18=0),"",U18)</f>
        <v/>
      </c>
      <c r="V19" s="571" t="str">
        <f>IF(AND(T18=0,U18=0,V18=0),"",V18)</f>
        <v/>
      </c>
      <c r="W19" s="571" t="str">
        <f>IF(AND(T18=0,U18=0,V18=0,W18=0),"",W18)</f>
        <v/>
      </c>
      <c r="X19" s="571" t="str">
        <f>IF(AND(T18=0,U18=0,V18=0,W18=0,X18=0),"",X18)</f>
        <v/>
      </c>
      <c r="Y19" s="571" t="str">
        <f>IF(AND(T18=0,U18=0,V18=0,W18=0,X18=0,Y18=0),"",Y18)</f>
        <v/>
      </c>
      <c r="Z19" s="572" t="str">
        <f>IF(AND(T18=0,U18=0,V18=0,W18=0,X18=0,Y18=0,Z18=0),"",Z18)</f>
        <v/>
      </c>
    </row>
    <row r="20" spans="1:26" x14ac:dyDescent="0.15">
      <c r="A20" s="560" t="s">
        <v>610</v>
      </c>
      <c r="B20" s="19" t="s">
        <v>598</v>
      </c>
      <c r="C20" s="563">
        <f>計算シート!I25</f>
        <v>0</v>
      </c>
      <c r="D20" s="560" t="s">
        <v>638</v>
      </c>
      <c r="E20" s="19" t="str">
        <f>IF(計算シート!G45="","",計算シート!G45)</f>
        <v>ソ</v>
      </c>
      <c r="F20" s="563">
        <f>計算シート!I45</f>
        <v>0</v>
      </c>
      <c r="G20" s="564"/>
      <c r="H20" s="2447" t="s">
        <v>719</v>
      </c>
      <c r="I20" s="565" t="str">
        <f>IF(C20&gt;=10000000,ROUNDDOWN(C20/10000000,0),"")</f>
        <v/>
      </c>
      <c r="J20" s="566">
        <f>ROUNDDOWN(C20/1000000,0)</f>
        <v>0</v>
      </c>
      <c r="K20" s="567">
        <f>ROUNDDOWN((C20-(J20*1000000))/100000,0)</f>
        <v>0</v>
      </c>
      <c r="L20" s="567">
        <f>ROUNDDOWN((C20-(J20*1000000+K20*100000))/10000,0)</f>
        <v>0</v>
      </c>
      <c r="M20" s="567">
        <f>ROUNDDOWN((C20-(J20*1000000+K20*100000+L20*10000))/1000,0)</f>
        <v>0</v>
      </c>
      <c r="N20" s="567">
        <f>ROUNDDOWN((C20-(J20*1000000+K20*100000+L20*10000+M20*1000))/100,0)</f>
        <v>0</v>
      </c>
      <c r="O20" s="567">
        <f>ROUNDDOWN((C20-(J20*1000000+K20*100000+L20*10000+M20*1000+N20*100))/10,0)</f>
        <v>0</v>
      </c>
      <c r="P20" s="568">
        <f>ROUNDDOWN((C20-(J20*1000000+K20*100000+L20*10000+M20*1000+N20*100+O20*10)),0)</f>
        <v>0</v>
      </c>
      <c r="R20" s="2447" t="s">
        <v>720</v>
      </c>
      <c r="S20" s="565" t="str">
        <f>IF(F20&gt;=10000000,ROUNDDOWN(F20/10000000,0),"")</f>
        <v/>
      </c>
      <c r="T20" s="567">
        <f>ROUNDDOWN(F20/1000000,0)</f>
        <v>0</v>
      </c>
      <c r="U20" s="567">
        <f>ROUNDDOWN((F20-(T20*1000000))/100000,0)</f>
        <v>0</v>
      </c>
      <c r="V20" s="567">
        <f>ROUNDDOWN((F20-(T20*1000000+U20*100000))/10000,0)</f>
        <v>0</v>
      </c>
      <c r="W20" s="567">
        <f>ROUNDDOWN((F20-(T20*1000000+U20*100000+V20*10000))/1000,0)</f>
        <v>0</v>
      </c>
      <c r="X20" s="567">
        <f>ROUNDDOWN((F20-(T20*1000000+U20*100000+V20*10000+W20*1000))/100,0)</f>
        <v>0</v>
      </c>
      <c r="Y20" s="567">
        <f>ROUNDDOWN((F20-(T20*1000000+U20*100000+V20*10000+W20*1000+X20*100))/10,0)</f>
        <v>0</v>
      </c>
      <c r="Z20" s="568">
        <f>ROUNDDOWN((F20-(T20*1000000+U20*100000+V20*10000+W20*1000+X20*100+Y20*10)),0)</f>
        <v>0</v>
      </c>
    </row>
    <row r="21" spans="1:26" x14ac:dyDescent="0.15">
      <c r="G21" s="561"/>
      <c r="H21" s="2448"/>
      <c r="I21" s="569" t="str">
        <f>I20</f>
        <v/>
      </c>
      <c r="J21" s="570" t="str">
        <f>IF(J20=0,"",IF(J20&gt;=10,RIGHT(J20,1),J20))</f>
        <v/>
      </c>
      <c r="K21" s="571" t="str">
        <f>IF(AND(J20=0,K20=0),"",K20)</f>
        <v/>
      </c>
      <c r="L21" s="571" t="str">
        <f>IF(AND(J20=0,K20=0,L20=0),"",L20)</f>
        <v/>
      </c>
      <c r="M21" s="571" t="str">
        <f>IF(AND(J20=0,K20=0,L20=0,M20=0),"",M20)</f>
        <v/>
      </c>
      <c r="N21" s="571" t="str">
        <f>IF(AND(J20=0,K20=0,L20=0,M20=0,N20=0),"",N20)</f>
        <v/>
      </c>
      <c r="O21" s="571" t="str">
        <f>IF(AND(J20=0,K20=0,L20=0,M20=0,N20=0,O20=0),"",O20)</f>
        <v/>
      </c>
      <c r="P21" s="572" t="str">
        <f>IF(AND(J20=0,K20=0,L20=0,M20=0,N20=0,O20=0,P20=0),"",P20)</f>
        <v/>
      </c>
      <c r="R21" s="2448"/>
      <c r="S21" s="569" t="str">
        <f>S20</f>
        <v/>
      </c>
      <c r="T21" s="570" t="str">
        <f>IF(T20=0,"",IF(T20&gt;=10,RIGHT(T20,1),T20))</f>
        <v/>
      </c>
      <c r="U21" s="571" t="str">
        <f>IF(AND(T20=0,U20=0),"",U20)</f>
        <v/>
      </c>
      <c r="V21" s="571" t="str">
        <f>IF(AND(T20=0,U20=0,V20=0),"",V20)</f>
        <v/>
      </c>
      <c r="W21" s="571" t="str">
        <f>IF(AND(T20=0,U20=0,V20=0,W20=0),"",W20)</f>
        <v/>
      </c>
      <c r="X21" s="571" t="str">
        <f>IF(AND(T20=0,U20=0,V20=0,W20=0,X20=0),"",X20)</f>
        <v/>
      </c>
      <c r="Y21" s="571" t="str">
        <f>IF(AND(T20=0,U20=0,V20=0,W20=0,X20=0,Y20=0),"",Y20)</f>
        <v/>
      </c>
      <c r="Z21" s="572" t="str">
        <f>IF(AND(T20=0,U20=0,V20=0,W20=0,X20=0,Y20=0,Z20=0),"",Z20)</f>
        <v/>
      </c>
    </row>
    <row r="22" spans="1:26" x14ac:dyDescent="0.15">
      <c r="A22" s="560" t="s">
        <v>611</v>
      </c>
      <c r="B22" s="19" t="s">
        <v>599</v>
      </c>
      <c r="C22" s="563">
        <f>計算シート!I26</f>
        <v>0</v>
      </c>
      <c r="D22" s="560" t="s">
        <v>639</v>
      </c>
      <c r="E22" s="19" t="s">
        <v>590</v>
      </c>
      <c r="F22" s="563">
        <f>計算シート!I46</f>
        <v>0</v>
      </c>
      <c r="G22" s="564"/>
      <c r="H22" s="2447" t="s">
        <v>721</v>
      </c>
      <c r="I22" s="565" t="str">
        <f>IF(C22&gt;=10000000,ROUNDDOWN(C22/10000000,0),"")</f>
        <v/>
      </c>
      <c r="J22" s="566">
        <f>ROUNDDOWN(C22/1000000,0)</f>
        <v>0</v>
      </c>
      <c r="K22" s="567">
        <f>ROUNDDOWN((C22-(J22*1000000))/100000,0)</f>
        <v>0</v>
      </c>
      <c r="L22" s="567">
        <f>ROUNDDOWN((C22-(J22*1000000+K22*100000))/10000,0)</f>
        <v>0</v>
      </c>
      <c r="M22" s="567">
        <f>ROUNDDOWN((C22-(J22*1000000+K22*100000+L22*10000))/1000,0)</f>
        <v>0</v>
      </c>
      <c r="N22" s="567">
        <f>ROUNDDOWN((C22-(J22*1000000+K22*100000+L22*10000+M22*1000))/100,0)</f>
        <v>0</v>
      </c>
      <c r="O22" s="567">
        <f>ROUNDDOWN((C22-(J22*1000000+K22*100000+L22*10000+M22*1000+N22*100))/10,0)</f>
        <v>0</v>
      </c>
      <c r="P22" s="568">
        <f>ROUNDDOWN((C22-(J22*1000000+K22*100000+L22*10000+M22*1000+N22*100+O22*10)),0)</f>
        <v>0</v>
      </c>
      <c r="R22" s="2447" t="s">
        <v>722</v>
      </c>
      <c r="S22" s="565" t="str">
        <f>IF(F22&gt;=10000000,ROUNDDOWN(F22/10000000,0),"")</f>
        <v/>
      </c>
      <c r="T22" s="567">
        <f>ROUNDDOWN(F22/1000000,0)</f>
        <v>0</v>
      </c>
      <c r="U22" s="567">
        <f>ROUNDDOWN((F22-(T22*1000000))/100000,0)</f>
        <v>0</v>
      </c>
      <c r="V22" s="567">
        <f>ROUNDDOWN((F22-(T22*1000000+U22*100000))/10000,0)</f>
        <v>0</v>
      </c>
      <c r="W22" s="567">
        <f>ROUNDDOWN((F22-(T22*1000000+U22*100000+V22*10000))/1000,0)</f>
        <v>0</v>
      </c>
      <c r="X22" s="567">
        <f>ROUNDDOWN((F22-(T22*1000000+U22*100000+V22*10000+W22*1000))/100,0)</f>
        <v>0</v>
      </c>
      <c r="Y22" s="567">
        <f>ROUNDDOWN((F22-(T22*1000000+U22*100000+V22*10000+W22*1000+X22*100))/10,0)</f>
        <v>0</v>
      </c>
      <c r="Z22" s="568">
        <f>ROUNDDOWN((F22-(T22*1000000+U22*100000+V22*10000+W22*1000+X22*100+Y22*10)),0)</f>
        <v>0</v>
      </c>
    </row>
    <row r="23" spans="1:26" x14ac:dyDescent="0.15">
      <c r="G23" s="561"/>
      <c r="H23" s="2448"/>
      <c r="I23" s="569" t="str">
        <f>I22</f>
        <v/>
      </c>
      <c r="J23" s="570" t="str">
        <f>IF(J22=0,"",IF(J22&gt;=10,RIGHT(J22,1),J22))</f>
        <v/>
      </c>
      <c r="K23" s="571" t="str">
        <f>IF(AND(J22=0,K22=0),"",K22)</f>
        <v/>
      </c>
      <c r="L23" s="571" t="str">
        <f>IF(AND(J22=0,K22=0,L22=0),"",L22)</f>
        <v/>
      </c>
      <c r="M23" s="571" t="str">
        <f>IF(AND(J22=0,K22=0,L22=0,M22=0),"",M22)</f>
        <v/>
      </c>
      <c r="N23" s="571" t="str">
        <f>IF(AND(J22=0,K22=0,L22=0,M22=0,N22=0),"",N22)</f>
        <v/>
      </c>
      <c r="O23" s="571" t="str">
        <f>IF(AND(J22=0,K22=0,L22=0,M22=0,N22=0,O22=0),"",O22)</f>
        <v/>
      </c>
      <c r="P23" s="572" t="str">
        <f>IF(AND(J22=0,K22=0,L22=0,M22=0,N22=0,O22=0,P22=0),"",P22)</f>
        <v/>
      </c>
      <c r="R23" s="2448"/>
      <c r="S23" s="569" t="str">
        <f>S22</f>
        <v/>
      </c>
      <c r="T23" s="570" t="str">
        <f>IF(T22=0,"",IF(T22&gt;=10,RIGHT(T22,1),T22))</f>
        <v/>
      </c>
      <c r="U23" s="571" t="str">
        <f>IF(AND(T22=0,U22=0),"",U22)</f>
        <v/>
      </c>
      <c r="V23" s="571" t="str">
        <f>IF(AND(T22=0,U22=0,V22=0),"",V22)</f>
        <v/>
      </c>
      <c r="W23" s="571" t="str">
        <f>IF(AND(T22=0,U22=0,V22=0,W22=0),"",W22)</f>
        <v/>
      </c>
      <c r="X23" s="571" t="str">
        <f>IF(AND(T22=0,U22=0,V22=0,W22=0,X22=0),"",X22)</f>
        <v/>
      </c>
      <c r="Y23" s="571" t="str">
        <f>IF(AND(T22=0,U22=0,V22=0,W22=0,X22=0,Y22=0),"",Y22)</f>
        <v/>
      </c>
      <c r="Z23" s="572" t="str">
        <f>IF(AND(T22=0,U22=0,V22=0,W22=0,X22=0,Y22=0,Z22=0),"",Z22)</f>
        <v/>
      </c>
    </row>
    <row r="24" spans="1:26" x14ac:dyDescent="0.15">
      <c r="A24" s="560" t="s">
        <v>612</v>
      </c>
      <c r="B24" s="19" t="s">
        <v>844</v>
      </c>
      <c r="C24" s="563">
        <f>計算シート!I27</f>
        <v>0</v>
      </c>
      <c r="D24" s="560" t="s">
        <v>640</v>
      </c>
      <c r="E24" s="19" t="s">
        <v>568</v>
      </c>
      <c r="F24" s="563">
        <f>計算シート!I48</f>
        <v>0</v>
      </c>
      <c r="G24" s="564"/>
      <c r="H24" s="2447" t="s">
        <v>723</v>
      </c>
      <c r="I24" s="565" t="str">
        <f>IF(C24&gt;=10000000,ROUNDDOWN(C24/10000000,0),"")</f>
        <v/>
      </c>
      <c r="J24" s="566">
        <f>ROUNDDOWN(C24/1000000,0)</f>
        <v>0</v>
      </c>
      <c r="K24" s="567">
        <f>ROUNDDOWN((C24-(J24*1000000))/100000,0)</f>
        <v>0</v>
      </c>
      <c r="L24" s="567">
        <f>ROUNDDOWN((C24-(J24*1000000+K24*100000))/10000,0)</f>
        <v>0</v>
      </c>
      <c r="M24" s="567">
        <f>ROUNDDOWN((C24-(J24*1000000+K24*100000+L24*10000))/1000,0)</f>
        <v>0</v>
      </c>
      <c r="N24" s="567">
        <f>ROUNDDOWN((C24-(J24*1000000+K24*100000+L24*10000+M24*1000))/100,0)</f>
        <v>0</v>
      </c>
      <c r="O24" s="567">
        <f>ROUNDDOWN((C24-(J24*1000000+K24*100000+L24*10000+M24*1000+N24*100))/10,0)</f>
        <v>0</v>
      </c>
      <c r="P24" s="568">
        <f>ROUNDDOWN((C24-(J24*1000000+K24*100000+L24*10000+M24*1000+N24*100+O24*10)),0)</f>
        <v>0</v>
      </c>
      <c r="R24" s="2447" t="s">
        <v>724</v>
      </c>
      <c r="S24" s="565" t="str">
        <f>IF(F24&gt;=10000000,ROUNDDOWN(F24/10000000,0),"")</f>
        <v/>
      </c>
      <c r="T24" s="567">
        <f>ROUNDDOWN(F24/1000000,0)</f>
        <v>0</v>
      </c>
      <c r="U24" s="567">
        <f>ROUNDDOWN((F24-(T24*1000000))/100000,0)</f>
        <v>0</v>
      </c>
      <c r="V24" s="567">
        <f>ROUNDDOWN((F24-(T24*1000000+U24*100000))/10000,0)</f>
        <v>0</v>
      </c>
      <c r="W24" s="567">
        <f>ROUNDDOWN((F24-(T24*1000000+U24*100000+V24*10000))/1000,0)</f>
        <v>0</v>
      </c>
      <c r="X24" s="567">
        <f>ROUNDDOWN((F24-(T24*1000000+U24*100000+V24*10000+W24*1000))/100,0)</f>
        <v>0</v>
      </c>
      <c r="Y24" s="567">
        <f>ROUNDDOWN((F24-(T24*1000000+U24*100000+V24*10000+W24*1000+X24*100))/10,0)</f>
        <v>0</v>
      </c>
      <c r="Z24" s="568">
        <f>ROUNDDOWN((F24-(T24*1000000+U24*100000+V24*10000+W24*1000+X24*100+Y24*10)),0)</f>
        <v>0</v>
      </c>
    </row>
    <row r="25" spans="1:26" x14ac:dyDescent="0.15">
      <c r="G25" s="561"/>
      <c r="H25" s="2448"/>
      <c r="I25" s="569" t="str">
        <f t="shared" ref="I25:I41" si="0">I24</f>
        <v/>
      </c>
      <c r="J25" s="570" t="str">
        <f>IF(J24=0,"",IF(J24&gt;=10,RIGHT(J24,1),J24))</f>
        <v/>
      </c>
      <c r="K25" s="571" t="str">
        <f>IF(AND(J24=0,K24=0),"",K24)</f>
        <v/>
      </c>
      <c r="L25" s="571" t="str">
        <f>IF(AND(J24=0,K24=0,L24=0),"",L24)</f>
        <v/>
      </c>
      <c r="M25" s="571" t="str">
        <f>IF(AND(J24=0,K24=0,L24=0,M24=0),"",M24)</f>
        <v/>
      </c>
      <c r="N25" s="571" t="str">
        <f>IF(AND(J24=0,K24=0,L24=0,M24=0,N24=0),"",N24)</f>
        <v/>
      </c>
      <c r="O25" s="571" t="str">
        <f>IF(AND(J24=0,K24=0,L24=0,M24=0,N24=0,O24=0),"",O24)</f>
        <v/>
      </c>
      <c r="P25" s="572" t="str">
        <f>IF(AND(J24=0,K24=0,L24=0,M24=0,N24=0,O24=0,P24=0),"",P24)</f>
        <v/>
      </c>
      <c r="R25" s="2448"/>
      <c r="S25" s="569" t="str">
        <f>S24</f>
        <v/>
      </c>
      <c r="T25" s="570" t="str">
        <f>IF(T24=0,"",IF(T24&gt;=10,RIGHT(T24,1),T24))</f>
        <v/>
      </c>
      <c r="U25" s="571" t="str">
        <f>IF(AND(T24=0,U24=0),"",U24)</f>
        <v/>
      </c>
      <c r="V25" s="571" t="str">
        <f>IF(AND(T24=0,U24=0,V24=0),"",V24)</f>
        <v/>
      </c>
      <c r="W25" s="571" t="str">
        <f>IF(AND(T24=0,U24=0,V24=0,W24=0),"",W24)</f>
        <v/>
      </c>
      <c r="X25" s="571" t="str">
        <f>IF(AND(T24=0,U24=0,V24=0,W24=0,X24=0),"",X24)</f>
        <v/>
      </c>
      <c r="Y25" s="571" t="str">
        <f>IF(AND(T24=0,U24=0,V24=0,W24=0,X24=0,Y24=0),"",Y24)</f>
        <v/>
      </c>
      <c r="Z25" s="572" t="str">
        <f>IF(AND(T24=0,U24=0,V24=0,W24=0,X24=0,Y24=0,Z24=0),"",Z24)</f>
        <v/>
      </c>
    </row>
    <row r="26" spans="1:26" x14ac:dyDescent="0.15">
      <c r="A26" s="560" t="s">
        <v>613</v>
      </c>
      <c r="B26" s="19" t="s">
        <v>846</v>
      </c>
      <c r="C26" s="563">
        <f>計算シート!I28</f>
        <v>0</v>
      </c>
      <c r="D26" s="560" t="s">
        <v>641</v>
      </c>
      <c r="E26" s="19" t="s">
        <v>571</v>
      </c>
      <c r="F26" s="563">
        <f>計算シート!I49</f>
        <v>0</v>
      </c>
      <c r="G26" s="564"/>
      <c r="H26" s="2447" t="s">
        <v>725</v>
      </c>
      <c r="I26" s="565" t="str">
        <f>IF(C26&gt;=10000000,ROUNDDOWN(C26/10000000,0),"")</f>
        <v/>
      </c>
      <c r="J26" s="566">
        <f>ROUNDDOWN(C26/1000000,0)</f>
        <v>0</v>
      </c>
      <c r="K26" s="567">
        <f>ROUNDDOWN((C26-(J26*1000000))/100000,0)</f>
        <v>0</v>
      </c>
      <c r="L26" s="567">
        <f>ROUNDDOWN((C26-(J26*1000000+K26*100000))/10000,0)</f>
        <v>0</v>
      </c>
      <c r="M26" s="567">
        <f>ROUNDDOWN((C26-(J26*1000000+K26*100000+L26*10000))/1000,0)</f>
        <v>0</v>
      </c>
      <c r="N26" s="567">
        <f>ROUNDDOWN((C26-(J26*1000000+K26*100000+L26*10000+M26*1000))/100,0)</f>
        <v>0</v>
      </c>
      <c r="O26" s="567">
        <f>ROUNDDOWN((C26-(J26*1000000+K26*100000+L26*10000+M26*1000+N26*100))/10,0)</f>
        <v>0</v>
      </c>
      <c r="P26" s="568">
        <f>ROUNDDOWN((C26-(J26*1000000+K26*100000+L26*10000+M26*1000+N26*100+O26*10)),0)</f>
        <v>0</v>
      </c>
      <c r="R26" s="2447" t="s">
        <v>726</v>
      </c>
      <c r="S26" s="565" t="str">
        <f>IF(F26&gt;=10000000,ROUNDDOWN(F26/10000000,0),"")</f>
        <v/>
      </c>
      <c r="T26" s="567">
        <f>ROUNDDOWN(F26/1000000,0)</f>
        <v>0</v>
      </c>
      <c r="U26" s="567">
        <f>ROUNDDOWN((F26-(T26*1000000))/100000,0)</f>
        <v>0</v>
      </c>
      <c r="V26" s="567">
        <f>ROUNDDOWN((F26-(T26*1000000+U26*100000))/10000,0)</f>
        <v>0</v>
      </c>
      <c r="W26" s="567">
        <f>ROUNDDOWN((F26-(T26*1000000+U26*100000+V26*10000))/1000,0)</f>
        <v>0</v>
      </c>
      <c r="X26" s="567">
        <f>ROUNDDOWN((F26-(T26*1000000+U26*100000+V26*10000+W26*1000))/100,0)</f>
        <v>0</v>
      </c>
      <c r="Y26" s="567">
        <f>ROUNDDOWN((F26-(T26*1000000+U26*100000+V26*10000+W26*1000+X26*100))/10,0)</f>
        <v>0</v>
      </c>
      <c r="Z26" s="568">
        <f>ROUNDDOWN((F26-(T26*1000000+U26*100000+V26*10000+W26*1000+X26*100+Y26*10)),0)</f>
        <v>0</v>
      </c>
    </row>
    <row r="27" spans="1:26" x14ac:dyDescent="0.15">
      <c r="G27" s="561"/>
      <c r="H27" s="2448"/>
      <c r="I27" s="569" t="str">
        <f t="shared" si="0"/>
        <v/>
      </c>
      <c r="J27" s="570" t="str">
        <f>IF(J26=0,"",IF(J26&gt;=10,RIGHT(J26,1),J26))</f>
        <v/>
      </c>
      <c r="K27" s="571" t="str">
        <f>IF(AND(J26=0,K26=0),"",K26)</f>
        <v/>
      </c>
      <c r="L27" s="571" t="str">
        <f>IF(AND(J26=0,K26=0,L26=0),"",L26)</f>
        <v/>
      </c>
      <c r="M27" s="571" t="str">
        <f>IF(AND(J26=0,K26=0,L26=0,M26=0),"",M26)</f>
        <v/>
      </c>
      <c r="N27" s="571" t="str">
        <f>IF(AND(J26=0,K26=0,L26=0,M26=0,N26=0),"",N26)</f>
        <v/>
      </c>
      <c r="O27" s="571" t="str">
        <f>IF(AND(J26=0,K26=0,L26=0,M26=0,N26=0,O26=0),"",O26)</f>
        <v/>
      </c>
      <c r="P27" s="572" t="str">
        <f>IF(AND(J26=0,K26=0,L26=0,M26=0,N26=0,O26=0,P26=0),"",P26)</f>
        <v/>
      </c>
      <c r="R27" s="2448"/>
      <c r="S27" s="569" t="str">
        <f>S26</f>
        <v/>
      </c>
      <c r="T27" s="570" t="str">
        <f>IF(T26=0,"",IF(T26&gt;=10,RIGHT(T26,1),T26))</f>
        <v/>
      </c>
      <c r="U27" s="571" t="str">
        <f>IF(AND(T26=0,U26=0),"",U26)</f>
        <v/>
      </c>
      <c r="V27" s="571" t="str">
        <f>IF(AND(T26=0,U26=0,V26=0),"",V26)</f>
        <v/>
      </c>
      <c r="W27" s="571" t="str">
        <f>IF(AND(T26=0,U26=0,V26=0,W26=0),"",W26)</f>
        <v/>
      </c>
      <c r="X27" s="571" t="str">
        <f>IF(AND(T26=0,U26=0,V26=0,W26=0,X26=0),"",X26)</f>
        <v/>
      </c>
      <c r="Y27" s="571" t="str">
        <f>IF(AND(T26=0,U26=0,V26=0,W26=0,X26=0,Y26=0),"",Y26)</f>
        <v/>
      </c>
      <c r="Z27" s="572" t="str">
        <f>IF(AND(T26=0,U26=0,V26=0,W26=0,X26=0,Y26=0,Z26=0),"",Z26)</f>
        <v/>
      </c>
    </row>
    <row r="28" spans="1:26" ht="12.75" customHeight="1" x14ac:dyDescent="0.15">
      <c r="A28" s="560" t="s">
        <v>614</v>
      </c>
      <c r="B28" s="19" t="s">
        <v>654</v>
      </c>
      <c r="C28" s="563">
        <f>計算シート!I29</f>
        <v>0</v>
      </c>
      <c r="D28" s="560" t="s">
        <v>642</v>
      </c>
      <c r="E28" s="574" t="s">
        <v>648</v>
      </c>
      <c r="F28" s="19">
        <f>計算シート!I50</f>
        <v>0</v>
      </c>
      <c r="G28" s="561"/>
      <c r="H28" s="2447" t="s">
        <v>727</v>
      </c>
      <c r="I28" s="565" t="str">
        <f>IF(C28&gt;=10000000,ROUNDDOWN(C28/10000000,0),"")</f>
        <v/>
      </c>
      <c r="J28" s="566">
        <f>ROUNDDOWN(C28/1000000,0)</f>
        <v>0</v>
      </c>
      <c r="K28" s="567">
        <f>ROUNDDOWN((C28-(J28*1000000))/100000,0)</f>
        <v>0</v>
      </c>
      <c r="L28" s="567">
        <f>ROUNDDOWN((C28-(J28*1000000+K28*100000))/10000,0)</f>
        <v>0</v>
      </c>
      <c r="M28" s="567">
        <f>ROUNDDOWN((C28-(J28*1000000+K28*100000+L28*10000))/1000,0)</f>
        <v>0</v>
      </c>
      <c r="N28" s="567">
        <f>ROUNDDOWN((C28-(J28*1000000+K28*100000+L28*10000+M28*1000))/100,0)</f>
        <v>0</v>
      </c>
      <c r="O28" s="567">
        <f>ROUNDDOWN((C28-(J28*1000000+K28*100000+L28*10000+M28*1000+N28*100))/10,0)</f>
        <v>0</v>
      </c>
      <c r="P28" s="568">
        <f>ROUNDDOWN((C28-(J28*1000000+K28*100000+L28*10000+M28*1000+N28*100+O28*10)),0)</f>
        <v>0</v>
      </c>
      <c r="R28" s="2451" t="s">
        <v>728</v>
      </c>
      <c r="S28" s="18" t="str">
        <f>IF(F28&gt;=10000000,ROUNDDOWN(F28/10000000,0),"")</f>
        <v/>
      </c>
      <c r="T28" s="20">
        <f>ROUNDDOWN(F28/1000000,0)</f>
        <v>0</v>
      </c>
      <c r="U28" s="20">
        <f>ROUNDDOWN((F28-(T28*1000000))/100000,0)</f>
        <v>0</v>
      </c>
      <c r="V28" s="20">
        <f>ROUNDDOWN((F28-(T28*1000000+U28*100000))/10000,0)</f>
        <v>0</v>
      </c>
      <c r="W28" s="20">
        <f>ROUNDDOWN((F28-(T28*1000000+U28*100000+V28*10000))/1000,0)</f>
        <v>0</v>
      </c>
      <c r="X28" s="20">
        <f>ROUNDDOWN((F28-(T28*1000000+U28*100000+V28*10000+W28*1000))/100,0)</f>
        <v>0</v>
      </c>
      <c r="Y28" s="20">
        <f>ROUNDDOWN((F28-(T28*1000000+U28*100000+V28*10000+W28*1000+X28*100))/10,0)</f>
        <v>0</v>
      </c>
      <c r="Z28" s="575">
        <f>ROUNDDOWN((F28-(T28*1000000+U28*100000+V28*10000+W28*1000+X28*100+Y28*10)),0)</f>
        <v>0</v>
      </c>
    </row>
    <row r="29" spans="1:26" x14ac:dyDescent="0.15">
      <c r="G29" s="561"/>
      <c r="H29" s="2448"/>
      <c r="I29" s="569" t="str">
        <f t="shared" si="0"/>
        <v/>
      </c>
      <c r="J29" s="570" t="str">
        <f>IF(J28=0,"",IF(J28&gt;=10,RIGHT(J28,1),J28))</f>
        <v/>
      </c>
      <c r="K29" s="571" t="str">
        <f>IF(AND(J28=0,K28=0),"",K28)</f>
        <v/>
      </c>
      <c r="L29" s="571" t="str">
        <f>IF(AND(J28=0,K28=0,L28=0),"",L28)</f>
        <v/>
      </c>
      <c r="M29" s="571" t="str">
        <f>IF(AND(J28=0,K28=0,L28=0,M28=0),"",M28)</f>
        <v/>
      </c>
      <c r="N29" s="571" t="str">
        <f>IF(AND(J28=0,K28=0,L28=0,M28=0,N28=0),"",N28)</f>
        <v/>
      </c>
      <c r="O29" s="571" t="str">
        <f>IF(AND(J28=0,K28=0,L28=0,M28=0,N28=0,O28=0),"",O28)</f>
        <v/>
      </c>
      <c r="P29" s="572" t="str">
        <f>IF(AND(J28=0,K28=0,L28=0,M28=0,N28=0,O28=0,P28=0),"",P28)</f>
        <v/>
      </c>
      <c r="R29" s="2448"/>
      <c r="S29" s="569" t="str">
        <f>S28</f>
        <v/>
      </c>
      <c r="T29" s="570" t="str">
        <f>IF(T28=0,"",IF(T28&gt;=10,RIGHT(T28,1),T28))</f>
        <v/>
      </c>
      <c r="U29" s="571" t="str">
        <f>IF(AND(T28=0,U28=0),"",U28)</f>
        <v/>
      </c>
      <c r="V29" s="571" t="str">
        <f>IF(AND(T28=0,U28=0,V28=0),"",V28)</f>
        <v/>
      </c>
      <c r="W29" s="571" t="str">
        <f>IF(AND(T28=0,U28=0,V28=0,W28=0),"",W28)</f>
        <v/>
      </c>
      <c r="X29" s="571" t="str">
        <f>IF(AND(T28=0,U28=0,V28=0,W28=0,X28=0),"",X28)</f>
        <v/>
      </c>
      <c r="Y29" s="571" t="str">
        <f>IF(AND(T28=0,U28=0,V28=0,W28=0,X28=0,Y28=0),"",Y28)</f>
        <v/>
      </c>
      <c r="Z29" s="572" t="str">
        <f>IF(AND(T28=0,U28=0,V28=0,W28=0,X28=0,Y28=0,Z28=0),"",Z28)</f>
        <v/>
      </c>
    </row>
    <row r="30" spans="1:26" x14ac:dyDescent="0.15">
      <c r="A30" s="560" t="s">
        <v>615</v>
      </c>
      <c r="B30" s="19" t="s">
        <v>659</v>
      </c>
      <c r="C30" s="563">
        <f>計算シート!I30</f>
        <v>0</v>
      </c>
      <c r="D30" s="560" t="s">
        <v>643</v>
      </c>
      <c r="E30" s="19" t="s">
        <v>55</v>
      </c>
      <c r="F30" s="563">
        <f>C26+C28+C30+C32+C34+C36+C38+C40+F2+F4+F6+F8+F10+F12+F14+F16+F18+F20+F22+F24-F26-F28</f>
        <v>0</v>
      </c>
      <c r="G30" s="564"/>
      <c r="H30" s="2447" t="s">
        <v>68</v>
      </c>
      <c r="I30" s="565" t="str">
        <f>IF(C30&gt;=10000000,ROUNDDOWN(C30/10000000,0),"")</f>
        <v/>
      </c>
      <c r="J30" s="566">
        <f>ROUNDDOWN(C30/1000000,0)</f>
        <v>0</v>
      </c>
      <c r="K30" s="567">
        <f>ROUNDDOWN((C30-(J30*1000000))/100000,0)</f>
        <v>0</v>
      </c>
      <c r="L30" s="567">
        <f>ROUNDDOWN((C30-(J30*1000000+K30*100000))/10000,0)</f>
        <v>0</v>
      </c>
      <c r="M30" s="567">
        <f>ROUNDDOWN((C30-(J30*1000000+K30*100000+L30*10000))/1000,0)</f>
        <v>0</v>
      </c>
      <c r="N30" s="567">
        <f>ROUNDDOWN((C30-(J30*1000000+K30*100000+L30*10000+M30*1000))/100,0)</f>
        <v>0</v>
      </c>
      <c r="O30" s="567">
        <f>ROUNDDOWN((C30-(J30*1000000+K30*100000+L30*10000+M30*1000+N30*100))/10,0)</f>
        <v>0</v>
      </c>
      <c r="P30" s="568">
        <f>ROUNDDOWN((C30-(J30*1000000+K30*100000+L30*10000+M30*1000+N30*100+O30*10)),0)</f>
        <v>0</v>
      </c>
      <c r="R30" s="2447" t="s">
        <v>729</v>
      </c>
      <c r="S30" s="565" t="str">
        <f>IF(F30&gt;=10000000,ROUNDDOWN(F30/10000000,0),"")</f>
        <v/>
      </c>
      <c r="T30" s="567">
        <f>ROUNDDOWN(F30/1000000,0)</f>
        <v>0</v>
      </c>
      <c r="U30" s="567">
        <f>ROUNDDOWN((F30-(T30*1000000))/100000,0)</f>
        <v>0</v>
      </c>
      <c r="V30" s="567">
        <f>ROUNDDOWN((F30-(T30*1000000+U30*100000))/10000,0)</f>
        <v>0</v>
      </c>
      <c r="W30" s="567">
        <f>ROUNDDOWN((F30-(T30*1000000+U30*100000+V30*10000))/1000,0)</f>
        <v>0</v>
      </c>
      <c r="X30" s="567">
        <f>ROUNDDOWN((F30-(T30*1000000+U30*100000+V30*10000+W30*1000))/100,0)</f>
        <v>0</v>
      </c>
      <c r="Y30" s="567">
        <f>ROUNDDOWN((F30-(T30*1000000+U30*100000+V30*10000+W30*1000+X30*100))/10,0)</f>
        <v>0</v>
      </c>
      <c r="Z30" s="568">
        <f>ROUNDDOWN((F30-(T30*1000000+U30*100000+V30*10000+W30*1000+X30*100+Y30*10)),0)</f>
        <v>0</v>
      </c>
    </row>
    <row r="31" spans="1:26" x14ac:dyDescent="0.15">
      <c r="G31" s="561"/>
      <c r="H31" s="2448"/>
      <c r="I31" s="569" t="str">
        <f t="shared" si="0"/>
        <v/>
      </c>
      <c r="J31" s="570" t="str">
        <f>IF(J30=0,"",IF(J30&gt;=10,RIGHT(J30,1),J30))</f>
        <v/>
      </c>
      <c r="K31" s="571" t="str">
        <f>IF(AND(J30=0,K30=0),"",K30)</f>
        <v/>
      </c>
      <c r="L31" s="571" t="str">
        <f>IF(AND(J30=0,K30=0,L30=0),"",L30)</f>
        <v/>
      </c>
      <c r="M31" s="571" t="str">
        <f>IF(AND(J30=0,K30=0,L30=0,M30=0),"",M30)</f>
        <v/>
      </c>
      <c r="N31" s="571" t="str">
        <f>IF(AND(J30=0,K30=0,L30=0,M30=0,N30=0),"",N30)</f>
        <v/>
      </c>
      <c r="O31" s="571" t="str">
        <f>IF(AND(J30=0,K30=0,L30=0,M30=0,N30=0,O30=0),"",O30)</f>
        <v/>
      </c>
      <c r="P31" s="572" t="str">
        <f>IF(AND(J30=0,K30=0,L30=0,M30=0,N30=0,O30=0,P30=0),"",P30)</f>
        <v/>
      </c>
      <c r="R31" s="2448"/>
      <c r="S31" s="569" t="str">
        <f>S30</f>
        <v/>
      </c>
      <c r="T31" s="570" t="str">
        <f>IF(T30=0,"",IF(T30&gt;=10,RIGHT(T30,1),T30))</f>
        <v/>
      </c>
      <c r="U31" s="571" t="str">
        <f>IF(AND(T30=0,U30=0),"",U30)</f>
        <v/>
      </c>
      <c r="V31" s="571" t="str">
        <f>IF(AND(T30=0,U30=0,V30=0),"",V30)</f>
        <v/>
      </c>
      <c r="W31" s="571" t="str">
        <f>IF(AND(T30=0,U30=0,V30=0,W30=0),"",W30)</f>
        <v/>
      </c>
      <c r="X31" s="571" t="str">
        <f>IF(AND(T30=0,U30=0,V30=0,W30=0,X30=0),"",X30)</f>
        <v/>
      </c>
      <c r="Y31" s="571" t="str">
        <f>IF(AND(T30=0,U30=0,V30=0,W30=0,X30=0,Y30=0),"",Y30)</f>
        <v/>
      </c>
      <c r="Z31" s="572" t="str">
        <f>IF(AND(T30=0,U30=0,V30=0,W30=0,X30=0,Y30=0,Z30=0),"",Z30)</f>
        <v/>
      </c>
    </row>
    <row r="32" spans="1:26" x14ac:dyDescent="0.15">
      <c r="A32" s="560" t="s">
        <v>616</v>
      </c>
      <c r="B32" s="19" t="s">
        <v>848</v>
      </c>
      <c r="C32" s="563">
        <f>計算シート!I31</f>
        <v>0</v>
      </c>
      <c r="D32" s="560" t="s">
        <v>644</v>
      </c>
      <c r="E32" s="19" t="s">
        <v>666</v>
      </c>
      <c r="F32" s="563">
        <f>C16+C18+C20+C22+C24+F30</f>
        <v>0</v>
      </c>
      <c r="G32" s="561"/>
      <c r="H32" s="2447" t="s">
        <v>6</v>
      </c>
      <c r="I32" s="565" t="str">
        <f>IF(C32&gt;=10000000,ROUNDDOWN(C32/10000000,0),"")</f>
        <v/>
      </c>
      <c r="J32" s="566">
        <f>ROUNDDOWN(C32/1000000,0)</f>
        <v>0</v>
      </c>
      <c r="K32" s="567">
        <f>ROUNDDOWN((C32-(J32*1000000))/100000,0)</f>
        <v>0</v>
      </c>
      <c r="L32" s="567">
        <f>ROUNDDOWN((C32-(J32*1000000+K32*100000))/10000,0)</f>
        <v>0</v>
      </c>
      <c r="M32" s="567">
        <f>ROUNDDOWN((C32-(J32*1000000+K32*100000+L32*10000))/1000,0)</f>
        <v>0</v>
      </c>
      <c r="N32" s="567">
        <f>ROUNDDOWN((C32-(J32*1000000+K32*100000+L32*10000+M32*1000))/100,0)</f>
        <v>0</v>
      </c>
      <c r="O32" s="567">
        <f>ROUNDDOWN((C32-(J32*1000000+K32*100000+L32*10000+M32*1000+N32*100))/10,0)</f>
        <v>0</v>
      </c>
      <c r="P32" s="568">
        <f>ROUNDDOWN((C32-(J32*1000000+K32*100000+L32*10000+M32*1000+N32*100+O32*10)),0)</f>
        <v>0</v>
      </c>
      <c r="R32" s="2447" t="s">
        <v>667</v>
      </c>
      <c r="S32" s="565" t="str">
        <f>IF(F32&gt;=10000000,ROUNDDOWN(F32/10000000,0),"")</f>
        <v/>
      </c>
      <c r="T32" s="567">
        <f>ROUNDDOWN(F32/1000000,0)</f>
        <v>0</v>
      </c>
      <c r="U32" s="567">
        <f>ROUNDDOWN((F32-(T32*1000000))/100000,0)</f>
        <v>0</v>
      </c>
      <c r="V32" s="567">
        <f>ROUNDDOWN((F32-(T32*1000000+U32*100000))/10000,0)</f>
        <v>0</v>
      </c>
      <c r="W32" s="567">
        <f>ROUNDDOWN((F32-(T32*1000000+U32*100000+V32*10000))/1000,0)</f>
        <v>0</v>
      </c>
      <c r="X32" s="567">
        <f>ROUNDDOWN((F32-(T32*1000000+U32*100000+V32*10000+W32*1000))/100,0)</f>
        <v>0</v>
      </c>
      <c r="Y32" s="567">
        <f>ROUNDDOWN((F32-(T32*1000000+U32*100000+V32*10000+W32*1000+X32*100))/10,0)</f>
        <v>0</v>
      </c>
      <c r="Z32" s="568">
        <f>ROUNDDOWN((F32-(T32*1000000+U32*100000+V32*10000+W32*1000+X32*100+Y32*10)),0)</f>
        <v>0</v>
      </c>
    </row>
    <row r="33" spans="1:29" x14ac:dyDescent="0.15">
      <c r="G33" s="561"/>
      <c r="H33" s="2448"/>
      <c r="I33" s="569" t="str">
        <f t="shared" si="0"/>
        <v/>
      </c>
      <c r="J33" s="570" t="str">
        <f>IF(J32=0,"",IF(J32&gt;=10,RIGHT(J32,1),J32))</f>
        <v/>
      </c>
      <c r="K33" s="571" t="str">
        <f>IF(AND(J32=0,K32=0),"",K32)</f>
        <v/>
      </c>
      <c r="L33" s="571" t="str">
        <f>IF(AND(J32=0,K32=0,L32=0),"",L32)</f>
        <v/>
      </c>
      <c r="M33" s="571" t="str">
        <f>IF(AND(J32=0,K32=0,L32=0,M32=0),"",M32)</f>
        <v/>
      </c>
      <c r="N33" s="571" t="str">
        <f>IF(AND(J32=0,K32=0,L32=0,M32=0,N32=0),"",N32)</f>
        <v/>
      </c>
      <c r="O33" s="571" t="str">
        <f>IF(AND(J32=0,K32=0,L32=0,M32=0,N32=0,O32=0),"",O32)</f>
        <v/>
      </c>
      <c r="P33" s="572" t="str">
        <f>IF(AND(J32=0,K32=0,L32=0,M32=0,N32=0,O32=0,P32=0),"",P32)</f>
        <v/>
      </c>
      <c r="R33" s="2448"/>
      <c r="S33" s="569" t="str">
        <f>S32</f>
        <v/>
      </c>
      <c r="T33" s="570" t="str">
        <f>IF(T32=0,"",IF(T32&gt;=10,RIGHT(T32,1),T32))</f>
        <v/>
      </c>
      <c r="U33" s="571" t="str">
        <f>IF(AND(T32=0,U32=0),"",U32)</f>
        <v/>
      </c>
      <c r="V33" s="571" t="str">
        <f>IF(AND(T32=0,U32=0,V32=0),"",V32)</f>
        <v/>
      </c>
      <c r="W33" s="571" t="str">
        <f>IF(AND(T32=0,U32=0,V32=0,W32=0),"",W32)</f>
        <v/>
      </c>
      <c r="X33" s="571" t="str">
        <f>IF(AND(T32=0,U32=0,V32=0,W32=0,X32=0),"",X32)</f>
        <v/>
      </c>
      <c r="Y33" s="571" t="str">
        <f>IF(AND(T32=0,U32=0,V32=0,W32=0,X32=0,Y32=0),"",Y32)</f>
        <v/>
      </c>
      <c r="Z33" s="572" t="str">
        <f>IF(AND(T32=0,U32=0,V32=0,W32=0,X32=0,Y32=0,Z32=0),"",Z32)</f>
        <v/>
      </c>
    </row>
    <row r="34" spans="1:29" x14ac:dyDescent="0.15">
      <c r="A34" s="560" t="s">
        <v>617</v>
      </c>
      <c r="B34" s="19" t="s">
        <v>850</v>
      </c>
      <c r="C34" s="563">
        <f>計算シート!I32</f>
        <v>0</v>
      </c>
      <c r="D34" s="560" t="s">
        <v>645</v>
      </c>
      <c r="E34" s="576" t="s">
        <v>671</v>
      </c>
      <c r="F34" s="577">
        <f>C14-F32</f>
        <v>0</v>
      </c>
      <c r="G34" s="561"/>
      <c r="H34" s="2447" t="s">
        <v>670</v>
      </c>
      <c r="I34" s="565" t="str">
        <f>IF(C34&gt;=10000000,ROUNDDOWN(C34/10000000,0),"")</f>
        <v/>
      </c>
      <c r="J34" s="566">
        <f>ROUNDDOWN(C34/1000000,0)</f>
        <v>0</v>
      </c>
      <c r="K34" s="567">
        <f>ROUNDDOWN((C34-(J34*1000000))/100000,0)</f>
        <v>0</v>
      </c>
      <c r="L34" s="567">
        <f>ROUNDDOWN((C34-(J34*1000000+K34*100000))/10000,0)</f>
        <v>0</v>
      </c>
      <c r="M34" s="567">
        <f>ROUNDDOWN((C34-(J34*1000000+K34*100000+L34*10000))/1000,0)</f>
        <v>0</v>
      </c>
      <c r="N34" s="567">
        <f>ROUNDDOWN((C34-(J34*1000000+K34*100000+L34*10000+M34*1000))/100,0)</f>
        <v>0</v>
      </c>
      <c r="O34" s="567">
        <f>ROUNDDOWN((C34-(J34*1000000+K34*100000+L34*10000+M34*1000+N34*100))/10,0)</f>
        <v>0</v>
      </c>
      <c r="P34" s="568">
        <f>ROUNDDOWN((C34-(J34*1000000+K34*100000+L34*10000+M34*1000+N34*100+O34*10)),0)</f>
        <v>0</v>
      </c>
      <c r="R34" s="2447" t="s">
        <v>893</v>
      </c>
      <c r="S34" s="565" t="str">
        <f>IF(F34&gt;=10000000,ROUNDDOWN(F34/10000000,0),"")</f>
        <v/>
      </c>
      <c r="T34" s="567">
        <f>ROUNDDOWN(F34/1000000,0)</f>
        <v>0</v>
      </c>
      <c r="U34" s="567">
        <f>ROUNDDOWN((F34-(T34*1000000))/100000,0)</f>
        <v>0</v>
      </c>
      <c r="V34" s="567">
        <f>ROUNDDOWN((F34-(T34*1000000+U34*100000))/10000,0)</f>
        <v>0</v>
      </c>
      <c r="W34" s="567">
        <f>ROUNDDOWN((F34-(T34*1000000+U34*100000+V34*10000))/1000,0)</f>
        <v>0</v>
      </c>
      <c r="X34" s="567">
        <f>ROUNDDOWN((F34-(T34*1000000+U34*100000+V34*10000+W34*1000))/100,0)</f>
        <v>0</v>
      </c>
      <c r="Y34" s="567">
        <f>ROUNDDOWN((F34-(T34*1000000+U34*100000+V34*10000+W34*1000+X34*100))/10,0)</f>
        <v>0</v>
      </c>
      <c r="Z34" s="568">
        <f>ROUNDDOWN((F34-(T34*1000000+U34*100000+V34*10000+W34*1000+X34*100+Y34*10)),0)</f>
        <v>0</v>
      </c>
      <c r="AA34" s="595"/>
    </row>
    <row r="35" spans="1:29" x14ac:dyDescent="0.15">
      <c r="F35" s="593">
        <f>IF(F34&lt;0,F34*-1,F34)</f>
        <v>0</v>
      </c>
      <c r="G35" s="561"/>
      <c r="H35" s="2448"/>
      <c r="I35" s="569" t="str">
        <f t="shared" si="0"/>
        <v/>
      </c>
      <c r="J35" s="570" t="str">
        <f>IF(J34=0,"",IF(J34&gt;=10,RIGHT(J34,1),J34))</f>
        <v/>
      </c>
      <c r="K35" s="571" t="str">
        <f>IF(AND(J34=0,K34=0),"",K34)</f>
        <v/>
      </c>
      <c r="L35" s="571" t="str">
        <f>IF(AND(J34=0,K34=0,L34=0),"",L34)</f>
        <v/>
      </c>
      <c r="M35" s="571" t="str">
        <f>IF(AND(J34=0,K34=0,L34=0,M34=0),"",M34)</f>
        <v/>
      </c>
      <c r="N35" s="571" t="str">
        <f>IF(AND(J34=0,K34=0,L34=0,M34=0,N34=0),"",N34)</f>
        <v/>
      </c>
      <c r="O35" s="571" t="str">
        <f>IF(AND(J34=0,K34=0,L34=0,M34=0,N34=0,O34=0),"",O34)</f>
        <v/>
      </c>
      <c r="P35" s="572" t="str">
        <f>IF(AND(J34=0,K34=0,L34=0,M34=0,N34=0,O34=0,P34=0),"",P34)</f>
        <v/>
      </c>
      <c r="R35" s="2448"/>
      <c r="S35" s="571" t="str">
        <f>IF(T34&lt;0,"△",IF(AND(S34=0),"",IF(S34&lt;0,S34*-1,S34)))</f>
        <v/>
      </c>
      <c r="T35" s="570" t="str">
        <f>IF(AND(U34&lt;0,F34&gt;-1000000),"△",IF(T34=0,"",IF(T34&gt;=10,RIGHT(T34,1),IF(T34&lt;0,T34*-1,T34))))</f>
        <v/>
      </c>
      <c r="U35" s="571" t="str">
        <f>IF(AND(V34&lt;0,F34&gt;-100000),"△",IF(AND(T34=0,U34=0),"",IF(U34&lt;0,U34*-1,U34)))</f>
        <v/>
      </c>
      <c r="V35" s="571" t="str">
        <f>IF(AND(W34&lt;0,F34&gt;-10000),"△",IF(AND(T34=0,U34=0,V34=0),"",IF(V34&lt;0,V34*-1,V34)))</f>
        <v/>
      </c>
      <c r="W35" s="571" t="str">
        <f>IF(AND(X34&lt;0,F34&gt;-1000),"△",IF(AND(U34=0,T34=0,V34=0,W34=0),"",IF(W34&lt;0,W34*-1,W34)))</f>
        <v/>
      </c>
      <c r="X35" s="571" t="str">
        <f>IF(AND(Y34&lt;0,F34&gt;-100),"△",IF(AND(T34=0,U34=0,V34=0,W34=0,X34=0),"",IF(X34&lt;0,X34*-1,X34)))</f>
        <v/>
      </c>
      <c r="Y35" s="571" t="str">
        <f>IF(AND(Z34&lt;0,F34&gt;-10),"△",IF(AND(T34=0,U34=0,V34=0,W34=0,X34=0,Y34=0),"",IF(Y34&lt;0,Y34*-1,Y34)))</f>
        <v/>
      </c>
      <c r="Z35" s="572" t="str">
        <f>IF(AA34&lt;0,"△",IF(AND(T34=0,U34=0,V34=0,W34=0,X34=0,Y34=0,Z34=0),"",IF(Z34&lt;0,Z34*-1,Z34)))</f>
        <v/>
      </c>
      <c r="AB35" s="19" t="str">
        <f>IF(T35&lt;10,S35,S35&amp;LEFT(T35,1))</f>
        <v/>
      </c>
      <c r="AC35" s="19" t="str">
        <f>IF(T35&lt;10,T35,RIGHT(T35,1))</f>
        <v/>
      </c>
    </row>
    <row r="36" spans="1:29" x14ac:dyDescent="0.15">
      <c r="A36" s="560" t="s">
        <v>618</v>
      </c>
      <c r="B36" s="19" t="s">
        <v>851</v>
      </c>
      <c r="C36" s="563">
        <f>計算シート!I33</f>
        <v>0</v>
      </c>
      <c r="D36" s="560" t="s">
        <v>646</v>
      </c>
      <c r="E36" s="19" t="s">
        <v>678</v>
      </c>
      <c r="F36" s="563">
        <f>計算シート!I56</f>
        <v>0</v>
      </c>
      <c r="G36" s="561"/>
      <c r="H36" s="2447" t="s">
        <v>730</v>
      </c>
      <c r="I36" s="565" t="str">
        <f>IF(C36&gt;=10000000,ROUNDDOWN(C36/10000000,0),"")</f>
        <v/>
      </c>
      <c r="J36" s="566">
        <f>ROUNDDOWN(C36/1000000,0)</f>
        <v>0</v>
      </c>
      <c r="K36" s="567">
        <f>ROUNDDOWN((C36-(J36*1000000))/100000,0)</f>
        <v>0</v>
      </c>
      <c r="L36" s="567">
        <f>ROUNDDOWN((C36-(J36*1000000+K36*100000))/10000,0)</f>
        <v>0</v>
      </c>
      <c r="M36" s="567">
        <f>ROUNDDOWN((C36-(J36*1000000+K36*100000+L36*10000))/1000,0)</f>
        <v>0</v>
      </c>
      <c r="N36" s="567">
        <f>ROUNDDOWN((C36-(J36*1000000+K36*100000+L36*10000+M36*1000))/100,0)</f>
        <v>0</v>
      </c>
      <c r="O36" s="567">
        <f>ROUNDDOWN((C36-(J36*1000000+K36*100000+L36*10000+M36*1000+N36*100))/10,0)</f>
        <v>0</v>
      </c>
      <c r="P36" s="568">
        <f>ROUNDDOWN((C36-(J36*1000000+K36*100000+L36*10000+M36*1000+N36*100+O36*10)),0)</f>
        <v>0</v>
      </c>
      <c r="R36" s="2447" t="s">
        <v>731</v>
      </c>
      <c r="S36" s="578" t="str">
        <f>IF(F36&gt;=10000000,ROUNDDOWN(F36/10000000,0),"")</f>
        <v/>
      </c>
      <c r="T36" s="579">
        <f>ROUNDDOWN(F36/1000000,0)</f>
        <v>0</v>
      </c>
      <c r="U36" s="579">
        <f>ROUNDDOWN((F36-(T36*1000000))/100000,0)</f>
        <v>0</v>
      </c>
      <c r="V36" s="579">
        <f>ROUNDDOWN((F36-(T36*1000000+U36*100000))/10000,0)</f>
        <v>0</v>
      </c>
      <c r="W36" s="579">
        <f>ROUNDDOWN((F36-(T36*1000000+U36*100000+V36*10000))/1000,0)</f>
        <v>0</v>
      </c>
      <c r="X36" s="579">
        <f>ROUNDDOWN((F36-(T36*1000000+U36*100000+V36*10000+W36*1000))/100,0)</f>
        <v>0</v>
      </c>
      <c r="Y36" s="579">
        <f>ROUNDDOWN((F36-(T36*1000000+U36*100000+V36*10000+W36*1000+X36*100))/10,0)</f>
        <v>0</v>
      </c>
      <c r="Z36" s="580">
        <f>ROUNDDOWN((F36-(T36*1000000+U36*100000+V36*10000+W36*1000+X36*100+Y36*10)),0)</f>
        <v>0</v>
      </c>
    </row>
    <row r="37" spans="1:29" x14ac:dyDescent="0.15">
      <c r="G37" s="561"/>
      <c r="H37" s="2448"/>
      <c r="I37" s="569" t="str">
        <f t="shared" si="0"/>
        <v/>
      </c>
      <c r="J37" s="570" t="str">
        <f>IF(J36=0,"",IF(J36&gt;=10,RIGHT(J36,1),J36))</f>
        <v/>
      </c>
      <c r="K37" s="571" t="str">
        <f>IF(AND(J36=0,K36=0),"",K36)</f>
        <v/>
      </c>
      <c r="L37" s="571" t="str">
        <f>IF(AND(J36=0,K36=0,L36=0),"",L36)</f>
        <v/>
      </c>
      <c r="M37" s="571" t="str">
        <f>IF(AND(J36=0,K36=0,L36=0,M36=0),"",M36)</f>
        <v/>
      </c>
      <c r="N37" s="571" t="str">
        <f>IF(AND(J36=0,K36=0,L36=0,M36=0,N36=0),"",N36)</f>
        <v/>
      </c>
      <c r="O37" s="571" t="str">
        <f>IF(AND(J36=0,K36=0,L36=0,M36=0,N36=0,O36=0),"",O36)</f>
        <v/>
      </c>
      <c r="P37" s="572" t="str">
        <f>IF(AND(J36=0,K36=0,L36=0,M36=0,N36=0,O36=0,P36=0),"",P36)</f>
        <v/>
      </c>
      <c r="R37" s="2448"/>
      <c r="S37" s="581" t="str">
        <f>S36</f>
        <v/>
      </c>
      <c r="T37" s="570" t="str">
        <f>IF(T36=0,"",IF(T36&gt;=10,RIGHT(T36,1),T36))</f>
        <v/>
      </c>
      <c r="U37" s="582" t="str">
        <f>IF(AND(T36=0,U36=0),"",U36)</f>
        <v/>
      </c>
      <c r="V37" s="582" t="str">
        <f>IF(AND(T36=0,U36=0,V36=0),"",V36)</f>
        <v/>
      </c>
      <c r="W37" s="582" t="str">
        <f>IF(AND(T36=0,U36=0,V36=0,W36=0),"",W36)</f>
        <v/>
      </c>
      <c r="X37" s="582" t="str">
        <f>IF(AND(T36=0,U36=0,V36=0,W36=0,X36=0),"",X36)</f>
        <v/>
      </c>
      <c r="Y37" s="582" t="str">
        <f>IF(AND(T36=0,U36=0,V36=0,W36=0,X36=0,Y36=0),"",Y36)</f>
        <v/>
      </c>
      <c r="Z37" s="583" t="str">
        <f>IF(AND(T36=0,U36=0,V36=0,W36=0,X36=0,Y36=0,Z36=0),"",Z36)</f>
        <v/>
      </c>
    </row>
    <row r="38" spans="1:29" x14ac:dyDescent="0.15">
      <c r="A38" s="560" t="s">
        <v>619</v>
      </c>
      <c r="B38" s="19" t="s">
        <v>600</v>
      </c>
      <c r="C38" s="563">
        <f>計算シート!I34</f>
        <v>0</v>
      </c>
      <c r="D38" s="560" t="s">
        <v>647</v>
      </c>
      <c r="E38" s="19" t="s">
        <v>683</v>
      </c>
      <c r="F38" s="577">
        <f>計算シート!I57</f>
        <v>0</v>
      </c>
      <c r="G38" s="561"/>
      <c r="H38" s="2447" t="s">
        <v>732</v>
      </c>
      <c r="I38" s="565" t="str">
        <f>IF(C38&gt;=10000000,ROUNDDOWN(C38/10000000,0),"")</f>
        <v/>
      </c>
      <c r="J38" s="566">
        <f>ROUNDDOWN(C38/1000000,0)</f>
        <v>0</v>
      </c>
      <c r="K38" s="567">
        <f>ROUNDDOWN((C38-(J38*1000000))/100000,0)</f>
        <v>0</v>
      </c>
      <c r="L38" s="567">
        <f>ROUNDDOWN((C38-(J38*1000000+K38*100000))/10000,0)</f>
        <v>0</v>
      </c>
      <c r="M38" s="567">
        <f>ROUNDDOWN((C38-(J38*1000000+K38*100000+L38*10000))/1000,0)</f>
        <v>0</v>
      </c>
      <c r="N38" s="567">
        <f>ROUNDDOWN((C38-(J38*1000000+K38*100000+L38*10000+M38*1000))/100,0)</f>
        <v>0</v>
      </c>
      <c r="O38" s="567">
        <f>ROUNDDOWN((C38-(J38*1000000+K38*100000+L38*10000+M38*1000+N38*100))/10,0)</f>
        <v>0</v>
      </c>
      <c r="P38" s="568">
        <f>ROUNDDOWN((C38-(J38*1000000+K38*100000+L38*10000+M38*1000+N38*100+O38*10)),0)</f>
        <v>0</v>
      </c>
      <c r="R38" s="2449" t="s">
        <v>895</v>
      </c>
      <c r="S38" s="565" t="str">
        <f>IF(F38&gt;=10000000,ROUNDDOWN(F38/10000000,0),"")</f>
        <v/>
      </c>
      <c r="T38" s="567">
        <f>ROUNDDOWN(F38/1000000,0)</f>
        <v>0</v>
      </c>
      <c r="U38" s="567">
        <f>ROUNDDOWN((F38-(T38*1000000))/100000,0)</f>
        <v>0</v>
      </c>
      <c r="V38" s="567">
        <f>ROUNDDOWN((F38-(T38*1000000+U38*100000))/10000,0)</f>
        <v>0</v>
      </c>
      <c r="W38" s="567">
        <f>ROUNDDOWN((F38-(T38*1000000+U38*100000+V38*10000))/1000,0)</f>
        <v>0</v>
      </c>
      <c r="X38" s="567">
        <f>ROUNDDOWN((F38-(T38*1000000+U38*100000+V38*10000+W38*1000))/100,0)</f>
        <v>0</v>
      </c>
      <c r="Y38" s="567">
        <f>ROUNDDOWN((F38-(T38*1000000+U38*100000+V38*10000+W38*1000+X38*100))/10,0)</f>
        <v>0</v>
      </c>
      <c r="Z38" s="568">
        <f>ROUNDDOWN((F38-(T38*1000000+U38*100000+V38*10000+W38*1000+X38*100+Y38*10)),0)</f>
        <v>0</v>
      </c>
    </row>
    <row r="39" spans="1:29" x14ac:dyDescent="0.15">
      <c r="F39" s="594">
        <f>IF(F38&lt;0,F38*-1,F38)</f>
        <v>0</v>
      </c>
      <c r="G39" s="561"/>
      <c r="H39" s="2448"/>
      <c r="I39" s="569" t="str">
        <f t="shared" si="0"/>
        <v/>
      </c>
      <c r="J39" s="570" t="str">
        <f>IF(J38=0,"",IF(J38&gt;=10,RIGHT(J38,1),J38))</f>
        <v/>
      </c>
      <c r="K39" s="571" t="str">
        <f>IF(AND(J38=0,K38=0),"",K38)</f>
        <v/>
      </c>
      <c r="L39" s="571" t="str">
        <f>IF(AND(J38=0,K38=0,L38=0),"",L38)</f>
        <v/>
      </c>
      <c r="M39" s="571" t="str">
        <f>IF(AND(J38=0,K38=0,L38=0,M38=0),"",M38)</f>
        <v/>
      </c>
      <c r="N39" s="571" t="str">
        <f>IF(AND(J38=0,K38=0,L38=0,M38=0,N38=0),"",N38)</f>
        <v/>
      </c>
      <c r="O39" s="571" t="str">
        <f>IF(AND(J38=0,K38=0,L38=0,M38=0,N38=0,O38=0),"",O38)</f>
        <v/>
      </c>
      <c r="P39" s="572" t="str">
        <f>IF(AND(J38=0,K38=0,L38=0,M38=0,N38=0,O38=0,P38=0),"",P38)</f>
        <v/>
      </c>
      <c r="R39" s="2450"/>
      <c r="S39" s="571" t="str">
        <f>IF(T38&lt;0,"△",IF(AND(S38=0),"",IF(S38&lt;0,S38*-1,S38)))</f>
        <v/>
      </c>
      <c r="T39" s="570" t="str">
        <f>IF(AND(U38&lt;0,F38&gt;-1000000),"△",IF(T38=0,"",IF(T38&gt;=10,RIGHT(T38,1),IF(T38&lt;0,T38*-1,T38))))</f>
        <v/>
      </c>
      <c r="U39" s="571" t="str">
        <f>IF(AND(V38&lt;0,F38&gt;-100000),"△",IF(AND(T38=0,U38=0),"",IF(U38&lt;0,U38*-1,U38)))</f>
        <v/>
      </c>
      <c r="V39" s="571" t="str">
        <f>IF(AND(W38&lt;0,F38&gt;-10000),"△",IF(AND(T38=0,U38=0,V38=0),"",IF(V38&lt;0,V38*-1,V38)))</f>
        <v/>
      </c>
      <c r="W39" s="571" t="str">
        <f>IF(AND(X38&lt;0,F38&gt;-1000),"△",IF(AND(U38=0,T38=0,V38=0,W38=0),"",IF(W38&lt;0,W38*-1,W38)))</f>
        <v/>
      </c>
      <c r="X39" s="571" t="str">
        <f>IF(AND(Y38&lt;0,F38&gt;-100),"△",IF(AND(T38=0,U38=0,V38=0,W38=0,X38=0),"",IF(X38&lt;0,X38*-1,X38)))</f>
        <v/>
      </c>
      <c r="Y39" s="571" t="str">
        <f>IF(AND(Z38&lt;0,F38&gt;-10),"△",IF(AND(T38=0,U38=0,V38=0,W38=0,X38=0,Y38=0),"",IF(Y38&lt;0,Y38*-1,Y38)))</f>
        <v/>
      </c>
      <c r="Z39" s="572" t="str">
        <f>IF(AA38&lt;0,"△",IF(AND(T38=0,U38=0,V38=0,W38=0,X38=0,Y38=0,Z38=0),"",IF(Z38&lt;0,Z38*-1,Z38)))</f>
        <v/>
      </c>
      <c r="AB39" s="19" t="str">
        <f>IF(T39&lt;10,S39,S39&amp;LEFT(T39,1))</f>
        <v/>
      </c>
      <c r="AC39" s="19" t="str">
        <f>IF(T39&lt;10,T39,RIGHT(T39,1))</f>
        <v/>
      </c>
    </row>
    <row r="40" spans="1:29" x14ac:dyDescent="0.15">
      <c r="A40" s="560" t="s">
        <v>620</v>
      </c>
      <c r="B40" s="19" t="s">
        <v>688</v>
      </c>
      <c r="C40" s="563">
        <f>計算シート!I35</f>
        <v>0</v>
      </c>
      <c r="G40" s="561"/>
      <c r="H40" s="2447" t="s">
        <v>733</v>
      </c>
      <c r="I40" s="565" t="str">
        <f>IF(C40&gt;=10000000,ROUNDDOWN(C40/10000000,0),"")</f>
        <v/>
      </c>
      <c r="J40" s="566">
        <f>ROUNDDOWN(C40/1000000,0)</f>
        <v>0</v>
      </c>
      <c r="K40" s="567">
        <f>ROUNDDOWN((C40-(J40*1000000))/100000,0)</f>
        <v>0</v>
      </c>
      <c r="L40" s="567">
        <f>ROUNDDOWN((C40-(J40*1000000+K40*100000))/10000,0)</f>
        <v>0</v>
      </c>
      <c r="M40" s="567">
        <f>ROUNDDOWN((C40-(J40*1000000+K40*100000+L40*10000))/1000,0)</f>
        <v>0</v>
      </c>
      <c r="N40" s="567">
        <f>ROUNDDOWN((C40-(J40*1000000+K40*100000+L40*10000+M40*1000))/100,0)</f>
        <v>0</v>
      </c>
      <c r="O40" s="567">
        <f>ROUNDDOWN((C40-(J40*1000000+K40*100000+L40*10000+M40*1000+N40*100))/10,0)</f>
        <v>0</v>
      </c>
      <c r="P40" s="568">
        <f>ROUNDDOWN((C40-(J40*1000000+K40*100000+L40*10000+M40*1000+N40*100+O40*10)),0)</f>
        <v>0</v>
      </c>
      <c r="R40" s="2452"/>
      <c r="S40" s="584"/>
    </row>
    <row r="41" spans="1:29" x14ac:dyDescent="0.15">
      <c r="G41" s="561"/>
      <c r="H41" s="2448"/>
      <c r="I41" s="569" t="str">
        <f t="shared" si="0"/>
        <v/>
      </c>
      <c r="J41" s="570" t="str">
        <f>IF(J40=0,"",IF(J40&gt;=10,RIGHT(J40,1),J40))</f>
        <v/>
      </c>
      <c r="K41" s="571" t="str">
        <f>IF(AND(J40=0,K40=0),"",K40)</f>
        <v/>
      </c>
      <c r="L41" s="571" t="str">
        <f>IF(AND(J40=0,K40=0,L40=0),"",L40)</f>
        <v/>
      </c>
      <c r="M41" s="571" t="str">
        <f>IF(AND(J40=0,K40=0,L40=0,M40=0),"",M40)</f>
        <v/>
      </c>
      <c r="N41" s="571" t="str">
        <f>IF(AND(J40=0,K40=0,L40=0,M40=0,N40=0),"",N40)</f>
        <v/>
      </c>
      <c r="O41" s="571" t="str">
        <f>IF(AND(J40=0,K40=0,L40=0,M40=0,N40=0,O40=0),"",O40)</f>
        <v/>
      </c>
      <c r="P41" s="572" t="str">
        <f>IF(AND(J40=0,K40=0,L40=0,M40=0,N40=0,O40=0,P40=0),"",P40)</f>
        <v/>
      </c>
      <c r="R41" s="2452"/>
      <c r="S41" s="584"/>
      <c r="T41" s="19" t="str">
        <f>IF(AND(T40=0),"",T40)</f>
        <v/>
      </c>
      <c r="U41" s="19" t="str">
        <f>IF(AND(T40=0,U40=0),"",U40)</f>
        <v/>
      </c>
      <c r="V41" s="19" t="str">
        <f>IF(AND(T40=0,U40=0,V40=0),"",V40)</f>
        <v/>
      </c>
      <c r="W41" s="19" t="str">
        <f>IF(AND(T40=0,U40=0,V40=0,W40=0),"",W40)</f>
        <v/>
      </c>
      <c r="X41" s="19" t="str">
        <f>IF(AND(T40=0,U40=0,V40=0,W40=0,X40=0),"",X40)</f>
        <v/>
      </c>
      <c r="Y41" s="19" t="str">
        <f>IF(AND(T40=0,U40=0,V40=0,W40=0,X40=0,Y40=0),"",Y40)</f>
        <v/>
      </c>
      <c r="Z41" s="19" t="str">
        <f>IF(AND(T40=0,U40=0,V40=0,W40=0,X40=0,Y40=0,Z40=0),"",Z40)</f>
        <v/>
      </c>
    </row>
  </sheetData>
  <sheetProtection selectLockedCells="1"/>
  <mergeCells count="40">
    <mergeCell ref="H40:H41"/>
    <mergeCell ref="R40:R41"/>
    <mergeCell ref="H34:H35"/>
    <mergeCell ref="R34:R35"/>
    <mergeCell ref="H36:H37"/>
    <mergeCell ref="R36:R37"/>
    <mergeCell ref="H30:H31"/>
    <mergeCell ref="R30:R31"/>
    <mergeCell ref="H38:H39"/>
    <mergeCell ref="R38:R39"/>
    <mergeCell ref="H18:H19"/>
    <mergeCell ref="R18:R19"/>
    <mergeCell ref="H32:H33"/>
    <mergeCell ref="R32:R33"/>
    <mergeCell ref="H22:H23"/>
    <mergeCell ref="R22:R23"/>
    <mergeCell ref="H28:H29"/>
    <mergeCell ref="R28:R29"/>
    <mergeCell ref="H26:H27"/>
    <mergeCell ref="R26:R27"/>
    <mergeCell ref="H20:H21"/>
    <mergeCell ref="R20:R21"/>
    <mergeCell ref="H12:H13"/>
    <mergeCell ref="R12:R13"/>
    <mergeCell ref="H16:H17"/>
    <mergeCell ref="R16:R17"/>
    <mergeCell ref="H24:H25"/>
    <mergeCell ref="R24:R25"/>
    <mergeCell ref="H14:H15"/>
    <mergeCell ref="R14:R15"/>
    <mergeCell ref="H2:H3"/>
    <mergeCell ref="R2:R3"/>
    <mergeCell ref="H4:H5"/>
    <mergeCell ref="R4:R5"/>
    <mergeCell ref="H10:H11"/>
    <mergeCell ref="R10:R11"/>
    <mergeCell ref="H6:H7"/>
    <mergeCell ref="R6:R7"/>
    <mergeCell ref="H8:H9"/>
    <mergeCell ref="R8:R9"/>
  </mergeCells>
  <phoneticPr fontId="2"/>
  <pageMargins left="0.75" right="0.75" top="1" bottom="1" header="0.51200000000000001" footer="0.51200000000000001"/>
  <pageSetup paperSize="9" orientation="portrait" horizontalDpi="300" verticalDpi="300" r:id="rId1"/>
  <headerFooter alignWithMargins="0"/>
  <ignoredErrors>
    <ignoredError sqref="Z35 T41:Z41 N16 P41 P42:P44 K12 U22:Z22 P10 U35:Y35 N12 I1:I2 I4 M1:M2 P14 P6 J4 N20 J1:J2 K4 K14 N1:N2 K1:K2 L4 I41 U28:Z28 J42:J44 M12 P4 L41 K10 Z39 O1:O2 M42:M44 L10 M41 N41 N18 L42:L44 K42:K44 L1:L2 K41 M10 P12 N10 U33:Z33 N42:N44 L12 O41 O42:O44 U6:Z6 T42:Z42 J11 O10 J10 M23 N23 O23 P23 U8:Z8 K25 L25 M25 N25 O25 P25 U14:Z14 K27 L27 M27 N27 O27 P27 U16:Z16 K29 L29 M29 N29 O29 P29 U4:Z4 K31 L31 M31 N31 O31 P31 U12:Z12 K33 L33 M33 N33 O33 P33 U30:Z30 K35 L35 M35 N35 O35 P35 J34 K37 L37 M37 N37 O37 P37 P39 K19 U20:Z20 I37 K39 I35 K23 I33 I31 I29 O39 I27 P17 I25 I23 M39 I21 I19 L21 I17 I39 I11 I9 K21 O17 P3 U10:Z10 J7 N39 U31:Z31 I15 J15 O21 M17 L17 U26:Z26 K17 N21 M21 I7 I5 J13 I13 J9 L39 J5 K7 L7 M7 N7 O7 P7 P9 M19 O9 L19 N9 P19 M9 O19 L9 J32 K9 L23 P15 N15 P21 O15 K5 N17 L5 K15 M5 L15 N5 M15 O5 P5 K11 L11 M11 N11 O11 P11 N19 K13 L13 M13 N13 O13 P13 L3 O3 K3 N3 J3 M3 I3 I30 O12 O22 I24 K18 I16 K22 I28 N40 M20 I36 I18 P40 I20 M24 N24 O24 P24 U29:Z29 K26 L26 M26 N26 O26 P26 U27:Z27 K28 L28 M28 N28 O28 P28 J27 K30 L30 M30 N30 O30 P30 U11:Z11 K32 L32 M32 N32 O32 P32 U13:Z13 K34 L34 M34 N34 O34 P34 U7:Z7 K36 L36 M36 N36 O36 P36 P38 U5:Z5 U9:Z9 K40 K38 K24 I10 I34 I32 O40 O38 P16 J16 I26 M40 M38 I22 L6 N22 I40 I38 P22 M22 K20 L20 P1:P2 U25:Z25 L40 N38 U18:Z18 J14 I6 N6 O20 U24:Z24 M6 J6 K6 L24 I8 M4 I14 I12 J8 L38 N4 O16 O14 K16 L16 M16 O6 P8 M18 O8 L18 N8 P18 M8 O18 L8 J30 K8 L22 N14 L14 P20 M14 O4 J12 U23:Z23 U21:Z21 U19:Z19 U17:Z17 U15:Z15 J28 J26 U37:Z37 J19 J21 J17 J41 J39 J23 J37 J35 J33 J31 J29 J25 J20 J22 J18 J38 J40 J24 J36 U32:Z32 S35 S5 S21 S19 S23 S20 S22 S17 S25 S18 S33 S31 S29 S30 S27 S28 S24 T24 T18 S26 T26 T10 T20 S32 T30 T12 T4 T16 T14 T8 T6 T28 T22 T32 S4 S9 S7 S13 S11 S15 S10 S12 S6 S8 S14 S16 T29 S36:S37 S3 T23 U3:Z3 T19 T25 T15 T7 T11 T3 T17 T13 T9 T5 T27 T21 T31 S1:S2 T1:T2 T33 T35:T37"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0"/>
  </sheetPr>
  <dimension ref="A1:BN101"/>
  <sheetViews>
    <sheetView workbookViewId="0">
      <pane xSplit="4" ySplit="4" topLeftCell="E5" activePane="bottomRight" state="frozen"/>
      <selection pane="topRight" activeCell="E1" sqref="E1"/>
      <selection pane="bottomLeft" activeCell="A5" sqref="A5"/>
      <selection pane="bottomRight"/>
    </sheetView>
  </sheetViews>
  <sheetFormatPr defaultRowHeight="13.5" x14ac:dyDescent="0.15"/>
  <cols>
    <col min="5" max="13" width="9" style="51" customWidth="1"/>
    <col min="14" max="14" width="9" style="52" customWidth="1"/>
    <col min="15" max="24" width="9" style="51" customWidth="1"/>
    <col min="25" max="26" width="15.125" style="51" customWidth="1"/>
    <col min="27" max="38" width="9" style="51" customWidth="1"/>
    <col min="39" max="66" width="9" style="16" customWidth="1"/>
  </cols>
  <sheetData>
    <row r="1" spans="1:55" x14ac:dyDescent="0.15">
      <c r="A1" t="s">
        <v>149</v>
      </c>
      <c r="B1" s="305" t="s">
        <v>150</v>
      </c>
      <c r="C1" s="303" t="s">
        <v>151</v>
      </c>
    </row>
    <row r="2" spans="1:55" x14ac:dyDescent="0.15">
      <c r="A2">
        <v>1</v>
      </c>
      <c r="B2" s="306">
        <f t="shared" ref="B2:B21" si="0">ROUNDDOWN(1/A2,3)</f>
        <v>1</v>
      </c>
      <c r="C2" s="304">
        <f>ROUNDUP(1/A2,3)</f>
        <v>1</v>
      </c>
    </row>
    <row r="3" spans="1:55" x14ac:dyDescent="0.15">
      <c r="A3">
        <v>2</v>
      </c>
      <c r="B3" s="306">
        <f t="shared" si="0"/>
        <v>0.5</v>
      </c>
      <c r="C3" s="304">
        <f t="shared" ref="C3:C51" si="1">ROUNDUP(1/A3,3)</f>
        <v>0.5</v>
      </c>
      <c r="E3" s="2445" t="s">
        <v>928</v>
      </c>
      <c r="F3" s="2445"/>
      <c r="G3" s="2445"/>
      <c r="H3" s="2445"/>
      <c r="I3" s="2445"/>
      <c r="J3" s="2445"/>
      <c r="K3" s="2445"/>
      <c r="L3" s="2445"/>
      <c r="M3" s="2445"/>
      <c r="N3" s="2445"/>
      <c r="O3" s="2445"/>
      <c r="Q3" s="53"/>
      <c r="R3" s="53"/>
      <c r="S3" s="53"/>
      <c r="T3" s="53"/>
      <c r="U3" s="53"/>
      <c r="V3" s="53"/>
      <c r="W3" s="53"/>
      <c r="Y3" s="54"/>
      <c r="Z3" s="54"/>
      <c r="AA3" s="54"/>
      <c r="AB3" s="319"/>
      <c r="AC3" s="319"/>
      <c r="AD3" s="319"/>
      <c r="AE3" s="319"/>
      <c r="AF3" s="319"/>
      <c r="AG3" s="54"/>
      <c r="AH3" s="54"/>
      <c r="AI3" s="54"/>
      <c r="AJ3" s="54"/>
      <c r="AL3" s="55" t="s">
        <v>929</v>
      </c>
      <c r="AM3" s="56"/>
      <c r="AN3" s="56"/>
      <c r="AO3" s="56"/>
      <c r="AP3" s="56"/>
      <c r="AQ3" s="56"/>
      <c r="AR3" s="56"/>
      <c r="AS3" s="56"/>
      <c r="AT3" s="56"/>
      <c r="AU3" s="56"/>
      <c r="AV3" s="56"/>
      <c r="AW3" s="56"/>
      <c r="AX3" s="56"/>
      <c r="AY3" s="56"/>
      <c r="AZ3" s="56"/>
      <c r="BA3" s="56"/>
      <c r="BB3" s="56"/>
      <c r="BC3" s="56"/>
    </row>
    <row r="4" spans="1:55" ht="13.5" customHeight="1" x14ac:dyDescent="0.15">
      <c r="A4">
        <v>3</v>
      </c>
      <c r="B4" s="306">
        <f t="shared" si="0"/>
        <v>0.33300000000000002</v>
      </c>
      <c r="C4" s="304">
        <f t="shared" si="1"/>
        <v>0.33400000000000002</v>
      </c>
      <c r="E4" s="51" t="s">
        <v>904</v>
      </c>
      <c r="F4" s="51" t="s">
        <v>905</v>
      </c>
      <c r="G4" s="51" t="s">
        <v>920</v>
      </c>
      <c r="H4" s="51" t="s">
        <v>192</v>
      </c>
      <c r="I4" s="51" t="s">
        <v>930</v>
      </c>
      <c r="J4" s="51" t="s">
        <v>931</v>
      </c>
      <c r="K4" s="51" t="s">
        <v>932</v>
      </c>
      <c r="L4" s="51" t="s">
        <v>193</v>
      </c>
      <c r="M4" s="51" t="s">
        <v>933</v>
      </c>
      <c r="N4" s="52" t="s">
        <v>934</v>
      </c>
      <c r="O4" s="51" t="s">
        <v>907</v>
      </c>
      <c r="Q4" s="51" t="s">
        <v>935</v>
      </c>
      <c r="R4" s="51" t="s">
        <v>908</v>
      </c>
      <c r="S4" s="51" t="s">
        <v>194</v>
      </c>
      <c r="T4" s="51" t="s">
        <v>936</v>
      </c>
      <c r="U4" s="51" t="s">
        <v>937</v>
      </c>
      <c r="V4" s="51" t="s">
        <v>938</v>
      </c>
      <c r="W4" s="51" t="s">
        <v>195</v>
      </c>
      <c r="Y4" s="51" t="s">
        <v>196</v>
      </c>
      <c r="Z4" s="318" t="s">
        <v>197</v>
      </c>
      <c r="AA4" s="51" t="s">
        <v>906</v>
      </c>
      <c r="AB4" s="320" t="s">
        <v>947</v>
      </c>
      <c r="AC4" s="320" t="s">
        <v>198</v>
      </c>
      <c r="AD4" s="320" t="s">
        <v>199</v>
      </c>
      <c r="AE4" s="320" t="s">
        <v>200</v>
      </c>
      <c r="AF4" s="320" t="s">
        <v>201</v>
      </c>
      <c r="AG4" s="51" t="s">
        <v>939</v>
      </c>
      <c r="AH4" s="51" t="s">
        <v>202</v>
      </c>
      <c r="AI4" s="51" t="s">
        <v>940</v>
      </c>
      <c r="AJ4" s="51" t="s">
        <v>941</v>
      </c>
      <c r="AL4" s="57" t="s">
        <v>942</v>
      </c>
      <c r="AM4" s="58" t="s">
        <v>943</v>
      </c>
      <c r="AN4" s="58" t="s">
        <v>944</v>
      </c>
      <c r="AO4" s="57" t="s">
        <v>945</v>
      </c>
      <c r="AP4" s="16" t="s">
        <v>946</v>
      </c>
      <c r="AS4" s="59" t="s">
        <v>948</v>
      </c>
      <c r="AT4" s="59" t="s">
        <v>949</v>
      </c>
      <c r="AU4" s="16" t="s">
        <v>950</v>
      </c>
      <c r="AW4" s="60" t="s">
        <v>951</v>
      </c>
      <c r="AX4" s="60" t="s">
        <v>952</v>
      </c>
      <c r="AY4" s="320" t="s">
        <v>203</v>
      </c>
      <c r="AZ4" s="320" t="s">
        <v>204</v>
      </c>
      <c r="BA4" s="320" t="s">
        <v>205</v>
      </c>
      <c r="BB4" s="320" t="s">
        <v>206</v>
      </c>
      <c r="BC4" s="320" t="s">
        <v>207</v>
      </c>
    </row>
    <row r="5" spans="1:55" x14ac:dyDescent="0.15">
      <c r="A5">
        <v>4</v>
      </c>
      <c r="B5" s="306">
        <f t="shared" si="0"/>
        <v>0.25</v>
      </c>
      <c r="C5" s="304">
        <f t="shared" si="1"/>
        <v>0.25</v>
      </c>
      <c r="E5" s="51">
        <f>計算シート!$C$2+63</f>
        <v>68</v>
      </c>
      <c r="F5" s="51" t="str">
        <f>IF('収支内訳書（裏）１'!I26="平成",'収支内訳書（裏）１'!K26+63,'収支内訳書（裏）１'!K26)</f>
        <v/>
      </c>
      <c r="G5" s="51" t="str">
        <f>'収支内訳書（裏）１'!M26</f>
        <v/>
      </c>
      <c r="I5" s="51" t="str">
        <f>'収支内訳書（裏）１'!O26</f>
        <v/>
      </c>
      <c r="J5" s="51" t="e">
        <f>IF(OR(AND('収支内訳書（裏）１'!I26="平成",'収支内訳書（裏）１'!K26&gt;=19,'収支内訳書（裏）１'!M26&gt;=4),AND('収支内訳書（裏）１'!I26="平成",'収支内訳書（裏）１'!K26&gt;=20)),I5,ROUNDDOWN(I5*0.9,0))</f>
        <v>#VALUE!</v>
      </c>
      <c r="K5" s="51">
        <f t="shared" ref="K5:K11" si="2">IF(I5&gt;0,1,0)</f>
        <v>1</v>
      </c>
      <c r="L5" s="51" t="e">
        <f t="shared" ref="L5:L11" si="3">ROUNDDOWN(I5*0.05,0)</f>
        <v>#VALUE!</v>
      </c>
      <c r="M5" s="51" t="str">
        <f>'収支内訳書（裏）１'!Z26</f>
        <v/>
      </c>
      <c r="N5" s="52" t="e">
        <f t="shared" ref="N5:N11" si="4">IF(OR(AND(M5&gt;0,F5&gt;=82,G5&gt;=4),AND(M5&gt;0,F5&gt;=83)),VLOOKUP(M5,$A$2:$C$101,3,1),IF(M5&gt;0,VLOOKUP(M5,$A$2:$C$101,2,1),0))</f>
        <v>#N/A</v>
      </c>
      <c r="O5" s="51" t="e">
        <f t="shared" ref="O5:O11" si="5">ROUNDDOWN(J5*N5,0)</f>
        <v>#VALUE!</v>
      </c>
      <c r="Q5" s="51" t="e">
        <f t="shared" ref="Q5:Q11" si="6">13-G5</f>
        <v>#VALUE!</v>
      </c>
      <c r="R5" s="51" t="e">
        <f t="shared" ref="R5:R11" si="7">ROUNDDOWN(O5*Q5/12,0)</f>
        <v>#VALUE!</v>
      </c>
      <c r="S5" s="51">
        <f>IF('収支内訳書（裏）１'!I26="",0,IF(OR(Y5="最終年",Z5="最終年"),O5*U5/12,V5))</f>
        <v>0</v>
      </c>
      <c r="T5" s="51" t="e">
        <f t="shared" ref="T5:T11" si="8">IF(O5=0,0,IF(K5=0,ROUNDDOWN((I5-R5)/O5,0)-1,IF(AND(F5&gt;=82,G5&gt;3),ROUNDDOWN((I5-K5-R5)/O5,0),ROUNDDOWN((I5-L5-R5)/O5,0))))</f>
        <v>#VALUE!</v>
      </c>
      <c r="U5" s="51" t="e">
        <f t="shared" ref="U5:U11" si="9">IF(O5=0,0,IF(L5=0,0,IF(AND(E5=F5,H5&gt;0),H5-G5+1,IF(H5&gt;0,H5,12))))</f>
        <v>#VALUE!</v>
      </c>
      <c r="V5" s="51" t="e">
        <f t="shared" ref="V5:V11" si="10">IF(AND(F5&gt;=82,G5&gt;3),I5-R5-T5*O5-K5,I5-R5-T5*O5-L5)</f>
        <v>#VALUE!</v>
      </c>
      <c r="W5" s="51" t="e">
        <f t="shared" ref="W5:W11" si="11">IF(V5&lt;S5,V5,S5)</f>
        <v>#VALUE!</v>
      </c>
      <c r="X5" s="51" t="b">
        <f>IF(H5&gt;0,IF(AND(E5=F5,G5&gt;H5),"取得前に廃棄？"))</f>
        <v>0</v>
      </c>
      <c r="Y5" s="51" t="str">
        <f t="shared" ref="Y5:Y11" si="12">IF(OR(AND(F5&gt;=82,G5&gt;3),F5&lt;=0),"",IF(E5=F5,"初年",IF(AND(E5&gt;F5,E5&lt;=F5+T5),E5-F5+1,IF(E5=F5+T5+1,"最終年",IF(AC5&gt;82,IF(AND(AC5&lt;E5,AC5+5&gt;E5),IF(E5&gt;82,"５年均等償却","９５％償却済み"),IF(E5=F5+T5+1+5,"均等償却最終年",IF(E5&gt;F5+T5+1+5,"償却終了","償却除外"))),IF(AND(82&lt;E5,87&gt;E5),IF(E5&gt;82,"５年均等償却",IF(AC5&lt;E5&lt;=82,"９５％償却済み")),IF(E5=87,"均等償却最終年",IF(E5&gt;87,"償却終了","９５％償却済み"))))))))</f>
        <v/>
      </c>
      <c r="Z5" s="51" t="e">
        <f t="shared" ref="Z5:Z11" si="13">IF(AND(F5&gt;=82,G5&gt;3),IF(E5=F5,"初年",IF(AND(E5&gt;F5,E5&lt;=F5+T5),E5-F5+1,IF(E5=F5+T5+1,"最終年",IF(E5&gt;F5+T5+1,"償却終了","償却除外")))),"")</f>
        <v>#VALUE!</v>
      </c>
      <c r="AA5" s="51" t="e">
        <f t="shared" ref="AA5:AA11" si="14">IF(OR(Y5="初年",Z5="初年"),Q5,IF(OR(Y5=E5-F5+1,Z5=E5-F5+1),IF(H5&gt;0,H5,12),IF(OR(Y5="最終年",Z5="最終年"),U5,IF(AND(F5&gt;=82,G5&gt;3),IF(OR(Y5="償却終了",Z5="償却終了"),0),IF(Y5="５年均等償却",12,IF(Y5="均等償却最終年",12,IF(OR(Y5="償却終了",Z5="償却終了"),0,"－")))))))</f>
        <v>#VALUE!</v>
      </c>
      <c r="AB5" s="51" t="e">
        <f t="shared" ref="AB5:AB11" si="15">IF(OR(F5=0,G5=0),"",IF(OR(Y5="償却終了",Z5="償却終了"),"－",AA5))</f>
        <v>#VALUE!</v>
      </c>
      <c r="AC5" s="51">
        <f>IF(OR('収支内訳書（裏）１'!I26="",'収支内訳書（裏）１'!K26="",'収支内訳書（裏）１'!M26="",'収支内訳書（裏）１'!O26=""),0,IF(F5&gt;0,ROUNDDOWN((I5-L5-R5)/O5,0)+1+F5,0))</f>
        <v>0</v>
      </c>
      <c r="AD5" s="51" t="str">
        <f t="shared" ref="AD5:AD11" si="16">IF(Y5="償却終了","－",IF(OR(Y5="５年均等償却",Y5="均等償却最終年"),IF(F5&gt;0,E5-AC5,"－"),"－"))</f>
        <v>－</v>
      </c>
      <c r="AE5" s="51" t="e">
        <f t="shared" ref="AE5:AE11" si="17">IF(F5=0,"－",IF(F5+T5+1&lt;83,IF(E5&gt;=83,IF(E5-82&lt;6,E5-82,"－"),"－"),"－"))</f>
        <v>#VALUE!</v>
      </c>
      <c r="AF5" s="51" t="str">
        <f t="shared" ref="AF5:AF11" si="18">IF(AND(F5&gt;=82,G5&gt;3),"－",L5-ROUNDUP((L5-K5)/5,0)*4-K5)</f>
        <v>－</v>
      </c>
      <c r="AG5" s="51" t="e">
        <f t="shared" ref="AG5:AG11" si="19">IF(OR(Y5="初年",Z5="初年"),R5,IF(OR(Y5=E5-F5+1,Z5=E5-F5+1),ROUNDDOWN(O5*AA5/12,0),IF(OR(Y5="最終年",Z5="最終年"),W5,IF(AND(F5&gt;=82,G5&gt;3),IF(OR(Y5="償却終了",Z5="償却終了"),0),IF(Y5="５年均等償却",ROUNDUP((L5-K5)/5,0),IF(Y5="均等償却最終年",L5-ROUNDUP((L5-K5)/5,0)*4-K5,IF(OR(Y5="９５％償却済み",Y5="償却終了",Z5="償却終了"),0,0)))))))</f>
        <v>#VALUE!</v>
      </c>
      <c r="AH5" s="51" t="e">
        <f t="shared" ref="AH5:AH11" si="20">IF(OR(Y5="初年",Z5="初年"),0,IF(AND(F5&gt;=82,G5&gt;3),IF(Z5="償却終了","－",O5*((E5-F5+1)-2)),IF(Y5="９５％償却済み",I5*0.95-R5,IF(AND(Y5="５年均等償却",AC5&lt;82),I5*0.95+(AG5*AE5)-R5,IF(AND(Y5="５年均等償却",AC5&gt;=82),I5*0.95+(AG5*AD5)-R5,IF(Y5="均等償却最終年",I5*0.95+(ROUNDUP((I5*0.05-K5)/5,0)*4-R5),IF(Y5="償却終了","－",O5*((E5-F5+1)-2))))))))</f>
        <v>#VALUE!</v>
      </c>
      <c r="AI5" s="51" t="e">
        <f t="shared" ref="AI5:AI11" si="21">IF(OR(Y5="初年",Z5="初年"),R5,IF(OR(Y5=E5-F5+1,Z5=E5-F5+1),R5+AG5+AH5,IF(OR(Y5="最終年",Z5="最終年"),R5+O5*T5+AU5,IF(AND(F5&gt;=82,G5&gt;3),IF(OR(Y5="償却終了",Z5="償却終了"),R5+O5*T5+V5),IF(Y5="９５％償却済み",R5+O5*T5+V5,IF(AND(Y5="５年均等償却",AC5&lt;82),ROUNDUP(R5+O5*T5+V5+((L5-K5)/5*AE5),0),IF(AND(Y5="５年均等償却",AC5&gt;=82),ROUNDUP(R5+O5*T5+V5+((L5-K5)/5*AD5),0),I5*0.95+ROUNDUP((L5-K5)/5,0)*4+AF5)))))))</f>
        <v>#VALUE!</v>
      </c>
      <c r="AJ5" s="51">
        <f>IF(OR('収支内訳書（裏）１'!I26="",'収支内訳書（裏）１'!K26="",'収支内訳書（裏）１'!M26="",'収支内訳書（裏）１'!O26=""),0,IF(ISTEXT(X5),X5,I5-AI5))</f>
        <v>0</v>
      </c>
      <c r="AL5" s="51" t="str">
        <f>IF('収支内訳書（裏）１'!M26&gt;12,"取得月エラー")</f>
        <v>取得月エラー</v>
      </c>
      <c r="AM5" s="16" t="b">
        <f>IF(AND('収支内訳書（裏）１'!K26&gt;0,'収支内訳書（裏）１'!M26&lt;1),"取得月を入力！")</f>
        <v>0</v>
      </c>
      <c r="AN5" s="16" t="str">
        <f>IF(AND('収支内訳書（裏）１'!K26&gt;0,'収支内訳書（裏）１'!I26=""),"元号を入力")</f>
        <v>元号を入力</v>
      </c>
      <c r="AO5" s="16" t="b">
        <f>IF(AND('収支内訳書（裏）１'!O26&gt;0,OR('収支内訳書（裏）１'!K26&lt;1,'収支内訳書（裏）１'!M26&lt;1)),"取得年を入力！")</f>
        <v>0</v>
      </c>
      <c r="AP5" s="16" t="str">
        <f t="shared" ref="AP5:AP11" si="22">IF(AL5="取得月エラー",AL5,IF(AM5="取得月を入力！",AM5,IF(AN5="元号を入力",AN5,IF(AO5="取得年を入力！",AO5,J5))))</f>
        <v>取得月エラー</v>
      </c>
      <c r="AS5" s="16" t="b">
        <f t="shared" ref="AS5:AS11" si="23">IF(Y5="償却除外","年分を確認！！")</f>
        <v>0</v>
      </c>
      <c r="AT5" s="16" t="b">
        <f>IF(AND('収支内訳書（裏）１'!O26&gt;1,'収支内訳書（裏）１'!Z26=0),"耐用年数を入力！")</f>
        <v>0</v>
      </c>
      <c r="AU5" s="16">
        <f t="shared" ref="AU5:AU11" si="24">IF(AS5="年分を確認！！",AS5,IF(AT5="耐用年数を入力！",AT5,IF(ISERROR(AG5),0,AG5)))</f>
        <v>0</v>
      </c>
      <c r="AW5" s="16" t="str">
        <f>IF(AND('収支内訳書（裏）１'!AT26="",'収支内訳書（裏）１'!AP26&gt;1),"事業割合入力")</f>
        <v>事業割合入力</v>
      </c>
      <c r="AX5" s="16" t="str">
        <f>IF('収支内訳書（裏）１'!AT26&gt;1,"事業割合エラー")</f>
        <v>事業割合エラー</v>
      </c>
      <c r="AY5" s="16" t="str">
        <f>IF(AW5="事業割合入力",AW5,IF(AX5="事業割合エラー",AX5,ROUNDDOWN('収支内訳書（裏）１'!AT26*AU5,0)))</f>
        <v>事業割合入力</v>
      </c>
      <c r="AZ5" s="16">
        <f>IF('収支内訳書（裏）１'!BF26="除却",ROUNDDOWN(AJ5*'収支内訳書（裏）１'!AT26,0),0)</f>
        <v>0</v>
      </c>
      <c r="BA5" s="16" t="str">
        <f t="shared" ref="BA5:BA11" si="25">IF(ISTEXT(AY5),AY5,AY5+AZ5)</f>
        <v>事業割合入力</v>
      </c>
      <c r="BC5" s="51">
        <f t="shared" ref="BC5:BC11" si="26">IF(AZ5&gt;0,0,AJ5)</f>
        <v>0</v>
      </c>
    </row>
    <row r="6" spans="1:55" x14ac:dyDescent="0.15">
      <c r="A6">
        <v>5</v>
      </c>
      <c r="B6" s="306">
        <f t="shared" si="0"/>
        <v>0.2</v>
      </c>
      <c r="C6" s="304">
        <f t="shared" si="1"/>
        <v>0.2</v>
      </c>
      <c r="E6" s="51">
        <f>計算シート!$C$2+63</f>
        <v>68</v>
      </c>
      <c r="F6" s="51" t="str">
        <f>IF('収支内訳書（裏）１'!I27="平成",'収支内訳書（裏）１'!K27+63,'収支内訳書（裏）１'!K27)</f>
        <v/>
      </c>
      <c r="G6" s="51" t="str">
        <f>'収支内訳書（裏）１'!M27</f>
        <v/>
      </c>
      <c r="I6" s="51" t="str">
        <f>'収支内訳書（裏）１'!O27</f>
        <v/>
      </c>
      <c r="J6" s="51" t="e">
        <f>IF(OR(AND('収支内訳書（裏）１'!I27="平成",'収支内訳書（裏）１'!K27&gt;=19,'収支内訳書（裏）１'!M27&gt;=4),AND('収支内訳書（裏）１'!I27="平成",'収支内訳書（裏）１'!K27&gt;=20)),I6,ROUNDDOWN(I6*0.9,0))</f>
        <v>#VALUE!</v>
      </c>
      <c r="K6" s="51">
        <f t="shared" si="2"/>
        <v>1</v>
      </c>
      <c r="L6" s="51" t="e">
        <f t="shared" si="3"/>
        <v>#VALUE!</v>
      </c>
      <c r="M6" s="51" t="str">
        <f>'収支内訳書（裏）１'!Z27</f>
        <v/>
      </c>
      <c r="N6" s="52" t="e">
        <f t="shared" si="4"/>
        <v>#N/A</v>
      </c>
      <c r="O6" s="51" t="e">
        <f t="shared" si="5"/>
        <v>#VALUE!</v>
      </c>
      <c r="Q6" s="51" t="e">
        <f t="shared" si="6"/>
        <v>#VALUE!</v>
      </c>
      <c r="R6" s="51" t="e">
        <f t="shared" si="7"/>
        <v>#VALUE!</v>
      </c>
      <c r="S6" s="51">
        <f>IF('収支内訳書（裏）１'!I27="",0,IF(OR(Y6="最終年",Z6="最終年"),O6*U6/12,V6))</f>
        <v>0</v>
      </c>
      <c r="T6" s="51" t="e">
        <f t="shared" si="8"/>
        <v>#VALUE!</v>
      </c>
      <c r="U6" s="51" t="e">
        <f t="shared" si="9"/>
        <v>#VALUE!</v>
      </c>
      <c r="V6" s="51" t="e">
        <f t="shared" si="10"/>
        <v>#VALUE!</v>
      </c>
      <c r="W6" s="51" t="e">
        <f t="shared" si="11"/>
        <v>#VALUE!</v>
      </c>
      <c r="Y6" s="51" t="str">
        <f t="shared" si="12"/>
        <v/>
      </c>
      <c r="Z6" s="51" t="e">
        <f t="shared" si="13"/>
        <v>#VALUE!</v>
      </c>
      <c r="AA6" s="51" t="e">
        <f t="shared" si="14"/>
        <v>#VALUE!</v>
      </c>
      <c r="AB6" s="51" t="e">
        <f t="shared" si="15"/>
        <v>#VALUE!</v>
      </c>
      <c r="AC6" s="51">
        <f>IF(OR('収支内訳書（裏）１'!I27="",'収支内訳書（裏）１'!K27="",'収支内訳書（裏）１'!M27="",'収支内訳書（裏）１'!O27=""),0,IF(F6&gt;0,ROUNDDOWN((I6-L6-R6)/O6,0)+1+F6,0))</f>
        <v>0</v>
      </c>
      <c r="AD6" s="51" t="str">
        <f t="shared" si="16"/>
        <v>－</v>
      </c>
      <c r="AE6" s="51" t="e">
        <f t="shared" si="17"/>
        <v>#VALUE!</v>
      </c>
      <c r="AF6" s="51" t="str">
        <f t="shared" si="18"/>
        <v>－</v>
      </c>
      <c r="AG6" s="51" t="e">
        <f t="shared" si="19"/>
        <v>#VALUE!</v>
      </c>
      <c r="AH6" s="51" t="e">
        <f t="shared" si="20"/>
        <v>#VALUE!</v>
      </c>
      <c r="AI6" s="51" t="e">
        <f t="shared" si="21"/>
        <v>#VALUE!</v>
      </c>
      <c r="AJ6" s="51">
        <f>IF(OR('収支内訳書（裏）１'!I27="",'収支内訳書（裏）１'!K27="",'収支内訳書（裏）１'!M27="",'収支内訳書（裏）１'!O27=""),0,IF(ISTEXT(X6),X6,I6-AI6))</f>
        <v>0</v>
      </c>
      <c r="AL6" s="51" t="str">
        <f>IF('収支内訳書（裏）１'!M27&gt;12,"取得月エラー")</f>
        <v>取得月エラー</v>
      </c>
      <c r="AM6" s="16" t="b">
        <f>IF(AND('収支内訳書（裏）１'!K27&gt;0,'収支内訳書（裏）１'!M27&lt;1),"取得月を入力！")</f>
        <v>0</v>
      </c>
      <c r="AN6" s="16" t="str">
        <f>IF(AND('収支内訳書（裏）１'!K27&gt;0,'収支内訳書（裏）１'!I27=""),"元号を入力")</f>
        <v>元号を入力</v>
      </c>
      <c r="AO6" s="16" t="b">
        <f>IF(AND('収支内訳書（裏）１'!O27&gt;0,OR('収支内訳書（裏）１'!K27&lt;1,'収支内訳書（裏）１'!M27&lt;1)),"取得年を入力！")</f>
        <v>0</v>
      </c>
      <c r="AP6" s="16" t="str">
        <f t="shared" si="22"/>
        <v>取得月エラー</v>
      </c>
      <c r="AS6" s="16" t="b">
        <f t="shared" si="23"/>
        <v>0</v>
      </c>
      <c r="AT6" s="16" t="b">
        <f>IF(AND('収支内訳書（裏）１'!O27&gt;1,'収支内訳書（裏）１'!Z27=0),"耐用年数を入力！")</f>
        <v>0</v>
      </c>
      <c r="AU6" s="16">
        <f t="shared" si="24"/>
        <v>0</v>
      </c>
      <c r="AW6" s="16" t="str">
        <f>IF(AND('収支内訳書（裏）１'!AT27="",'収支内訳書（裏）１'!AP27&gt;1),"事業割合入力")</f>
        <v>事業割合入力</v>
      </c>
      <c r="AX6" s="16" t="str">
        <f>IF('収支内訳書（裏）１'!AT27&gt;1,"事業割合エラー")</f>
        <v>事業割合エラー</v>
      </c>
      <c r="AY6" s="16" t="str">
        <f>IF(AW6="事業割合入力",AW6,IF(AX6="事業割合エラー",AX6,ROUNDDOWN('収支内訳書（裏）１'!AT27*AU6,0)))</f>
        <v>事業割合入力</v>
      </c>
      <c r="AZ6" s="16">
        <f>IF('収支内訳書（裏）１'!BF27="除却",ROUNDDOWN(AJ6*'収支内訳書（裏）１'!AT27,0),0)</f>
        <v>0</v>
      </c>
      <c r="BA6" s="16" t="str">
        <f t="shared" si="25"/>
        <v>事業割合入力</v>
      </c>
      <c r="BC6" s="51">
        <f t="shared" si="26"/>
        <v>0</v>
      </c>
    </row>
    <row r="7" spans="1:55" x14ac:dyDescent="0.15">
      <c r="A7">
        <v>6</v>
      </c>
      <c r="B7" s="306">
        <f t="shared" si="0"/>
        <v>0.16600000000000001</v>
      </c>
      <c r="C7" s="304">
        <f t="shared" si="1"/>
        <v>0.16700000000000001</v>
      </c>
      <c r="E7" s="51">
        <f>計算シート!$C$2+63</f>
        <v>68</v>
      </c>
      <c r="F7" s="51" t="str">
        <f>IF('収支内訳書（裏）１'!I28="平成",'収支内訳書（裏）１'!K28+63,'収支内訳書（裏）１'!K28)</f>
        <v/>
      </c>
      <c r="G7" s="51" t="str">
        <f>'収支内訳書（裏）１'!M28</f>
        <v/>
      </c>
      <c r="I7" s="51" t="str">
        <f>'収支内訳書（裏）１'!O28</f>
        <v/>
      </c>
      <c r="J7" s="51" t="e">
        <f>IF(OR(AND('収支内訳書（裏）１'!I28="平成",'収支内訳書（裏）１'!K28&gt;=19,'収支内訳書（裏）１'!M28&gt;=4),AND('収支内訳書（裏）１'!I28="平成",'収支内訳書（裏）１'!K28&gt;=20)),I7,ROUNDDOWN(I7*0.9,0))</f>
        <v>#VALUE!</v>
      </c>
      <c r="K7" s="51">
        <f t="shared" si="2"/>
        <v>1</v>
      </c>
      <c r="L7" s="51" t="e">
        <f t="shared" si="3"/>
        <v>#VALUE!</v>
      </c>
      <c r="M7" s="51" t="str">
        <f>'収支内訳書（裏）１'!Z28</f>
        <v/>
      </c>
      <c r="N7" s="52" t="e">
        <f t="shared" si="4"/>
        <v>#N/A</v>
      </c>
      <c r="O7" s="51" t="e">
        <f t="shared" si="5"/>
        <v>#VALUE!</v>
      </c>
      <c r="Q7" s="51" t="e">
        <f t="shared" si="6"/>
        <v>#VALUE!</v>
      </c>
      <c r="R7" s="51" t="e">
        <f t="shared" si="7"/>
        <v>#VALUE!</v>
      </c>
      <c r="S7" s="51">
        <f>IF('収支内訳書（裏）１'!I28="",0,IF(OR(Y7="最終年",Z7="最終年"),O7*U7/12,V7))</f>
        <v>0</v>
      </c>
      <c r="T7" s="51" t="e">
        <f t="shared" si="8"/>
        <v>#VALUE!</v>
      </c>
      <c r="U7" s="51" t="e">
        <f t="shared" si="9"/>
        <v>#VALUE!</v>
      </c>
      <c r="V7" s="51" t="e">
        <f t="shared" si="10"/>
        <v>#VALUE!</v>
      </c>
      <c r="W7" s="51" t="e">
        <f t="shared" si="11"/>
        <v>#VALUE!</v>
      </c>
      <c r="Y7" s="51" t="str">
        <f t="shared" si="12"/>
        <v/>
      </c>
      <c r="Z7" s="51" t="e">
        <f t="shared" si="13"/>
        <v>#VALUE!</v>
      </c>
      <c r="AA7" s="51" t="e">
        <f t="shared" si="14"/>
        <v>#VALUE!</v>
      </c>
      <c r="AB7" s="51" t="e">
        <f t="shared" si="15"/>
        <v>#VALUE!</v>
      </c>
      <c r="AC7" s="51">
        <f>IF(OR('収支内訳書（裏）１'!I28="",'収支内訳書（裏）１'!K28="",'収支内訳書（裏）１'!M28="",'収支内訳書（裏）１'!O28=""),0,IF(F7&gt;0,ROUNDDOWN((I7-L7-R7)/O7,0)+1+F7,0))</f>
        <v>0</v>
      </c>
      <c r="AD7" s="51" t="str">
        <f t="shared" si="16"/>
        <v>－</v>
      </c>
      <c r="AE7" s="51" t="e">
        <f t="shared" si="17"/>
        <v>#VALUE!</v>
      </c>
      <c r="AF7" s="51" t="str">
        <f t="shared" si="18"/>
        <v>－</v>
      </c>
      <c r="AG7" s="51" t="e">
        <f t="shared" si="19"/>
        <v>#VALUE!</v>
      </c>
      <c r="AH7" s="51" t="e">
        <f t="shared" si="20"/>
        <v>#VALUE!</v>
      </c>
      <c r="AI7" s="51" t="e">
        <f t="shared" si="21"/>
        <v>#VALUE!</v>
      </c>
      <c r="AJ7" s="51">
        <f>IF(OR('収支内訳書（裏）１'!I28="",'収支内訳書（裏）１'!K28="",'収支内訳書（裏）１'!M28="",'収支内訳書（裏）１'!O28=""),0,IF(ISTEXT(X7),X7,I7-AI7))</f>
        <v>0</v>
      </c>
      <c r="AL7" s="51" t="str">
        <f>IF('収支内訳書（裏）１'!M28&gt;12,"取得月エラー")</f>
        <v>取得月エラー</v>
      </c>
      <c r="AM7" s="16" t="b">
        <f>IF(AND('収支内訳書（裏）１'!K28&gt;0,'収支内訳書（裏）１'!M28&lt;1),"取得月を入力！")</f>
        <v>0</v>
      </c>
      <c r="AN7" s="16" t="str">
        <f>IF(AND('収支内訳書（裏）１'!K28&gt;0,'収支内訳書（裏）１'!I28=""),"元号を入力")</f>
        <v>元号を入力</v>
      </c>
      <c r="AO7" s="16" t="b">
        <f>IF(AND('収支内訳書（裏）１'!O28&gt;0,OR('収支内訳書（裏）１'!K28&lt;1,'収支内訳書（裏）１'!M28&lt;1)),"取得年を入力！")</f>
        <v>0</v>
      </c>
      <c r="AP7" s="16" t="str">
        <f t="shared" si="22"/>
        <v>取得月エラー</v>
      </c>
      <c r="AS7" s="16" t="b">
        <f t="shared" si="23"/>
        <v>0</v>
      </c>
      <c r="AT7" s="16" t="b">
        <f>IF(AND('収支内訳書（裏）１'!O28&gt;1,'収支内訳書（裏）１'!Z28=0),"耐用年数を入力！")</f>
        <v>0</v>
      </c>
      <c r="AU7" s="16">
        <f t="shared" si="24"/>
        <v>0</v>
      </c>
      <c r="AW7" s="16" t="str">
        <f>IF(AND('収支内訳書（裏）１'!AT28="",'収支内訳書（裏）１'!AP28&gt;1),"事業割合入力")</f>
        <v>事業割合入力</v>
      </c>
      <c r="AX7" s="16" t="str">
        <f>IF('収支内訳書（裏）１'!AT28&gt;1,"事業割合エラー")</f>
        <v>事業割合エラー</v>
      </c>
      <c r="AY7" s="16" t="str">
        <f>IF(AW7="事業割合入力",AW7,IF(AX7="事業割合エラー",AX7,ROUNDDOWN('収支内訳書（裏）１'!AT28*AU7,0)))</f>
        <v>事業割合入力</v>
      </c>
      <c r="AZ7" s="16">
        <f>IF('収支内訳書（裏）１'!BF28="除却",ROUNDDOWN(AJ7*'収支内訳書（裏）１'!AT28,0),0)</f>
        <v>0</v>
      </c>
      <c r="BA7" s="16" t="str">
        <f t="shared" si="25"/>
        <v>事業割合入力</v>
      </c>
      <c r="BC7" s="51">
        <f t="shared" si="26"/>
        <v>0</v>
      </c>
    </row>
    <row r="8" spans="1:55" x14ac:dyDescent="0.15">
      <c r="A8">
        <v>7</v>
      </c>
      <c r="B8" s="306">
        <f t="shared" si="0"/>
        <v>0.14199999999999999</v>
      </c>
      <c r="C8" s="304">
        <f t="shared" si="1"/>
        <v>0.14299999999999999</v>
      </c>
      <c r="E8" s="51">
        <f>計算シート!$C$2+63</f>
        <v>68</v>
      </c>
      <c r="F8" s="51" t="str">
        <f>IF('収支内訳書（裏）１'!I29="平成",'収支内訳書（裏）１'!K29+63,'収支内訳書（裏）１'!K29)</f>
        <v/>
      </c>
      <c r="G8" s="51" t="str">
        <f>'収支内訳書（裏）１'!M29</f>
        <v/>
      </c>
      <c r="I8" s="51" t="str">
        <f>'収支内訳書（裏）１'!O29</f>
        <v/>
      </c>
      <c r="J8" s="51" t="e">
        <f>IF(OR(AND('収支内訳書（裏）１'!I29="平成",'収支内訳書（裏）１'!K29&gt;=19,'収支内訳書（裏）１'!M29&gt;=4),AND('収支内訳書（裏）１'!I29="平成",'収支内訳書（裏）１'!K29&gt;=20)),I8,ROUNDDOWN(I8*0.9,0))</f>
        <v>#VALUE!</v>
      </c>
      <c r="K8" s="51">
        <f t="shared" si="2"/>
        <v>1</v>
      </c>
      <c r="L8" s="51" t="e">
        <f t="shared" si="3"/>
        <v>#VALUE!</v>
      </c>
      <c r="M8" s="51" t="str">
        <f>'収支内訳書（裏）１'!Z29</f>
        <v/>
      </c>
      <c r="N8" s="52" t="e">
        <f t="shared" si="4"/>
        <v>#N/A</v>
      </c>
      <c r="O8" s="51" t="e">
        <f t="shared" si="5"/>
        <v>#VALUE!</v>
      </c>
      <c r="Q8" s="51" t="e">
        <f t="shared" si="6"/>
        <v>#VALUE!</v>
      </c>
      <c r="R8" s="51" t="e">
        <f t="shared" si="7"/>
        <v>#VALUE!</v>
      </c>
      <c r="S8" s="51">
        <f>IF('収支内訳書（裏）１'!I29="",0,IF(OR(Y8="最終年",Z8="最終年"),O8*U8/12,V8))</f>
        <v>0</v>
      </c>
      <c r="T8" s="51" t="e">
        <f t="shared" si="8"/>
        <v>#VALUE!</v>
      </c>
      <c r="U8" s="51" t="e">
        <f t="shared" si="9"/>
        <v>#VALUE!</v>
      </c>
      <c r="V8" s="51" t="e">
        <f t="shared" si="10"/>
        <v>#VALUE!</v>
      </c>
      <c r="W8" s="51" t="e">
        <f t="shared" si="11"/>
        <v>#VALUE!</v>
      </c>
      <c r="Y8" s="51" t="str">
        <f t="shared" si="12"/>
        <v/>
      </c>
      <c r="Z8" s="51" t="e">
        <f t="shared" si="13"/>
        <v>#VALUE!</v>
      </c>
      <c r="AA8" s="51" t="e">
        <f t="shared" si="14"/>
        <v>#VALUE!</v>
      </c>
      <c r="AB8" s="51" t="e">
        <f t="shared" si="15"/>
        <v>#VALUE!</v>
      </c>
      <c r="AC8" s="51">
        <f>IF(OR('収支内訳書（裏）１'!I29="",'収支内訳書（裏）１'!K29="",'収支内訳書（裏）１'!M29="",'収支内訳書（裏）１'!O29=""),0,IF(F8&gt;0,ROUNDDOWN((I8-L8-R8)/O8,0)+1+F8,0))</f>
        <v>0</v>
      </c>
      <c r="AD8" s="51" t="str">
        <f t="shared" si="16"/>
        <v>－</v>
      </c>
      <c r="AE8" s="51" t="e">
        <f t="shared" si="17"/>
        <v>#VALUE!</v>
      </c>
      <c r="AF8" s="51" t="str">
        <f t="shared" si="18"/>
        <v>－</v>
      </c>
      <c r="AG8" s="51" t="e">
        <f t="shared" si="19"/>
        <v>#VALUE!</v>
      </c>
      <c r="AH8" s="51" t="e">
        <f t="shared" si="20"/>
        <v>#VALUE!</v>
      </c>
      <c r="AI8" s="51" t="e">
        <f t="shared" si="21"/>
        <v>#VALUE!</v>
      </c>
      <c r="AJ8" s="51">
        <f>IF(OR('収支内訳書（裏）１'!I29="",'収支内訳書（裏）１'!K29="",'収支内訳書（裏）１'!M29="",'収支内訳書（裏）１'!O29=""),0,IF(ISTEXT(X8),X8,I8-AI8))</f>
        <v>0</v>
      </c>
      <c r="AL8" s="51" t="str">
        <f>IF('収支内訳書（裏）１'!M29&gt;12,"取得月エラー")</f>
        <v>取得月エラー</v>
      </c>
      <c r="AM8" s="16" t="b">
        <f>IF(AND('収支内訳書（裏）１'!K29&gt;0,'収支内訳書（裏）１'!M29&lt;1),"取得月を入力！")</f>
        <v>0</v>
      </c>
      <c r="AN8" s="16" t="str">
        <f>IF(AND('収支内訳書（裏）１'!K29&gt;0,'収支内訳書（裏）１'!I29=""),"元号を入力")</f>
        <v>元号を入力</v>
      </c>
      <c r="AO8" s="16" t="b">
        <f>IF(AND('収支内訳書（裏）１'!O29&gt;0,OR('収支内訳書（裏）１'!K29&lt;1,'収支内訳書（裏）１'!M29&lt;1)),"取得年を入力！")</f>
        <v>0</v>
      </c>
      <c r="AP8" s="16" t="str">
        <f t="shared" si="22"/>
        <v>取得月エラー</v>
      </c>
      <c r="AS8" s="16" t="b">
        <f t="shared" si="23"/>
        <v>0</v>
      </c>
      <c r="AT8" s="16" t="b">
        <f>IF(AND('収支内訳書（裏）１'!O29&gt;1,'収支内訳書（裏）１'!Z29=0),"耐用年数を入力！")</f>
        <v>0</v>
      </c>
      <c r="AU8" s="16">
        <f t="shared" si="24"/>
        <v>0</v>
      </c>
      <c r="AW8" s="16" t="str">
        <f>IF(AND('収支内訳書（裏）１'!AT29="",'収支内訳書（裏）１'!AP29&gt;1),"事業割合入力")</f>
        <v>事業割合入力</v>
      </c>
      <c r="AX8" s="16" t="str">
        <f>IF('収支内訳書（裏）１'!AT29&gt;1,"事業割合エラー")</f>
        <v>事業割合エラー</v>
      </c>
      <c r="AY8" s="16" t="str">
        <f>IF(AW8="事業割合入力",AW8,IF(AX8="事業割合エラー",AX8,ROUNDDOWN('収支内訳書（裏）１'!AT29*AU8,0)))</f>
        <v>事業割合入力</v>
      </c>
      <c r="AZ8" s="16">
        <f>IF('収支内訳書（裏）１'!BF29="除却",ROUNDDOWN(AJ8*'収支内訳書（裏）１'!AT29,0),0)</f>
        <v>0</v>
      </c>
      <c r="BA8" s="16" t="str">
        <f t="shared" si="25"/>
        <v>事業割合入力</v>
      </c>
      <c r="BC8" s="51">
        <f t="shared" si="26"/>
        <v>0</v>
      </c>
    </row>
    <row r="9" spans="1:55" x14ac:dyDescent="0.15">
      <c r="A9">
        <v>8</v>
      </c>
      <c r="B9" s="306">
        <f t="shared" si="0"/>
        <v>0.125</v>
      </c>
      <c r="C9" s="304">
        <f t="shared" si="1"/>
        <v>0.125</v>
      </c>
      <c r="E9" s="51">
        <f>計算シート!$C$2+63</f>
        <v>68</v>
      </c>
      <c r="F9" s="51" t="str">
        <f>IF('収支内訳書（裏）１'!I30="平成",'収支内訳書（裏）１'!K30+63,'収支内訳書（裏）１'!K30)</f>
        <v/>
      </c>
      <c r="G9" s="51" t="str">
        <f>'収支内訳書（裏）１'!M30</f>
        <v/>
      </c>
      <c r="I9" s="51" t="str">
        <f>'収支内訳書（裏）１'!O30</f>
        <v/>
      </c>
      <c r="J9" s="51" t="e">
        <f>IF(OR(AND('収支内訳書（裏）１'!I30="平成",'収支内訳書（裏）１'!K30&gt;=19,'収支内訳書（裏）１'!M30&gt;=4),AND('収支内訳書（裏）１'!I30="平成",'収支内訳書（裏）１'!K30&gt;=20)),I9,ROUNDDOWN(I9*0.9,0))</f>
        <v>#VALUE!</v>
      </c>
      <c r="K9" s="51">
        <f t="shared" si="2"/>
        <v>1</v>
      </c>
      <c r="L9" s="51" t="e">
        <f t="shared" si="3"/>
        <v>#VALUE!</v>
      </c>
      <c r="M9" s="51" t="str">
        <f>'収支内訳書（裏）１'!Z30</f>
        <v/>
      </c>
      <c r="N9" s="52" t="e">
        <f t="shared" si="4"/>
        <v>#N/A</v>
      </c>
      <c r="O9" s="51" t="e">
        <f t="shared" si="5"/>
        <v>#VALUE!</v>
      </c>
      <c r="Q9" s="51" t="e">
        <f t="shared" si="6"/>
        <v>#VALUE!</v>
      </c>
      <c r="R9" s="51" t="e">
        <f t="shared" si="7"/>
        <v>#VALUE!</v>
      </c>
      <c r="S9" s="51">
        <f>IF('収支内訳書（裏）１'!I30="",0,IF(OR(Y9="最終年",Z9="最終年"),O9*U9/12,V9))</f>
        <v>0</v>
      </c>
      <c r="T9" s="51" t="e">
        <f t="shared" si="8"/>
        <v>#VALUE!</v>
      </c>
      <c r="U9" s="51" t="e">
        <f t="shared" si="9"/>
        <v>#VALUE!</v>
      </c>
      <c r="V9" s="51" t="e">
        <f t="shared" si="10"/>
        <v>#VALUE!</v>
      </c>
      <c r="W9" s="51" t="e">
        <f t="shared" si="11"/>
        <v>#VALUE!</v>
      </c>
      <c r="Y9" s="51" t="str">
        <f t="shared" si="12"/>
        <v/>
      </c>
      <c r="Z9" s="51" t="e">
        <f t="shared" si="13"/>
        <v>#VALUE!</v>
      </c>
      <c r="AA9" s="51" t="e">
        <f t="shared" si="14"/>
        <v>#VALUE!</v>
      </c>
      <c r="AB9" s="51" t="e">
        <f t="shared" si="15"/>
        <v>#VALUE!</v>
      </c>
      <c r="AC9" s="51">
        <f>IF(OR('収支内訳書（裏）１'!I30="",'収支内訳書（裏）１'!K30="",'収支内訳書（裏）１'!M30="",'収支内訳書（裏）１'!O30=""),0,IF(F9&gt;0,ROUNDDOWN((I9-L9-R9)/O9,0)+1+F9,0))</f>
        <v>0</v>
      </c>
      <c r="AD9" s="51" t="str">
        <f t="shared" si="16"/>
        <v>－</v>
      </c>
      <c r="AE9" s="51" t="e">
        <f t="shared" si="17"/>
        <v>#VALUE!</v>
      </c>
      <c r="AF9" s="51" t="str">
        <f t="shared" si="18"/>
        <v>－</v>
      </c>
      <c r="AG9" s="51" t="e">
        <f t="shared" si="19"/>
        <v>#VALUE!</v>
      </c>
      <c r="AH9" s="51" t="e">
        <f t="shared" si="20"/>
        <v>#VALUE!</v>
      </c>
      <c r="AI9" s="51" t="e">
        <f t="shared" si="21"/>
        <v>#VALUE!</v>
      </c>
      <c r="AJ9" s="51">
        <f>IF(OR('収支内訳書（裏）１'!I30="",'収支内訳書（裏）１'!K30="",'収支内訳書（裏）１'!M30="",'収支内訳書（裏）１'!O30=""),0,IF(ISTEXT(X9),X9,I9-AI9))</f>
        <v>0</v>
      </c>
      <c r="AL9" s="51" t="str">
        <f>IF('収支内訳書（裏）１'!M30&gt;12,"取得月エラー")</f>
        <v>取得月エラー</v>
      </c>
      <c r="AM9" s="16" t="b">
        <f>IF(AND('収支内訳書（裏）１'!K30&gt;0,'収支内訳書（裏）１'!M30&lt;1),"取得月を入力！")</f>
        <v>0</v>
      </c>
      <c r="AN9" s="16" t="str">
        <f>IF(AND('収支内訳書（裏）１'!K30&gt;0,'収支内訳書（裏）１'!I30=""),"元号を入力")</f>
        <v>元号を入力</v>
      </c>
      <c r="AO9" s="16" t="b">
        <f>IF(AND('収支内訳書（裏）１'!O30&gt;0,OR('収支内訳書（裏）１'!K30&lt;1,'収支内訳書（裏）１'!M30&lt;1)),"取得年を入力！")</f>
        <v>0</v>
      </c>
      <c r="AP9" s="16" t="str">
        <f t="shared" si="22"/>
        <v>取得月エラー</v>
      </c>
      <c r="AS9" s="16" t="b">
        <f t="shared" si="23"/>
        <v>0</v>
      </c>
      <c r="AT9" s="16" t="b">
        <f>IF(AND('収支内訳書（裏）１'!O30&gt;1,'収支内訳書（裏）１'!Z30=0),"耐用年数を入力！")</f>
        <v>0</v>
      </c>
      <c r="AU9" s="16">
        <f t="shared" si="24"/>
        <v>0</v>
      </c>
      <c r="AW9" s="16" t="str">
        <f>IF(AND('収支内訳書（裏）１'!AT30="",'収支内訳書（裏）１'!AP30&gt;1),"事業割合入力")</f>
        <v>事業割合入力</v>
      </c>
      <c r="AX9" s="16" t="str">
        <f>IF('収支内訳書（裏）１'!AT30&gt;1,"事業割合エラー")</f>
        <v>事業割合エラー</v>
      </c>
      <c r="AY9" s="16" t="str">
        <f>IF(AW9="事業割合入力",AW9,IF(AX9="事業割合エラー",AX9,ROUNDDOWN('収支内訳書（裏）１'!AT30*AU9,0)))</f>
        <v>事業割合入力</v>
      </c>
      <c r="AZ9" s="16">
        <f>IF('収支内訳書（裏）１'!BF30="除却",ROUNDDOWN(AJ9*'収支内訳書（裏）１'!AT30,0),0)</f>
        <v>0</v>
      </c>
      <c r="BA9" s="16" t="str">
        <f t="shared" si="25"/>
        <v>事業割合入力</v>
      </c>
      <c r="BC9" s="51">
        <f t="shared" si="26"/>
        <v>0</v>
      </c>
    </row>
    <row r="10" spans="1:55" x14ac:dyDescent="0.15">
      <c r="A10">
        <v>9</v>
      </c>
      <c r="B10" s="306">
        <f t="shared" si="0"/>
        <v>0.111</v>
      </c>
      <c r="C10" s="304">
        <f t="shared" si="1"/>
        <v>0.112</v>
      </c>
      <c r="E10" s="51">
        <f>計算シート!$C$2+63</f>
        <v>68</v>
      </c>
      <c r="F10" s="51" t="str">
        <f>IF('収支内訳書（裏）１'!I31="平成",'収支内訳書（裏）１'!K31+63,'収支内訳書（裏）１'!K31)</f>
        <v/>
      </c>
      <c r="G10" s="51" t="str">
        <f>'収支内訳書（裏）１'!M31</f>
        <v/>
      </c>
      <c r="I10" s="51" t="str">
        <f>'収支内訳書（裏）１'!O31</f>
        <v/>
      </c>
      <c r="J10" s="51" t="e">
        <f>IF(OR(AND('収支内訳書（裏）１'!I31="平成",'収支内訳書（裏）１'!K31&gt;=19,'収支内訳書（裏）１'!M31&gt;=4),AND('収支内訳書（裏）１'!I31="平成",'収支内訳書（裏）１'!K31&gt;=20)),I10,ROUNDDOWN(I10*0.9,0))</f>
        <v>#VALUE!</v>
      </c>
      <c r="K10" s="51">
        <f t="shared" si="2"/>
        <v>1</v>
      </c>
      <c r="L10" s="51" t="e">
        <f t="shared" si="3"/>
        <v>#VALUE!</v>
      </c>
      <c r="M10" s="51" t="str">
        <f>'収支内訳書（裏）１'!Z31</f>
        <v/>
      </c>
      <c r="N10" s="52" t="e">
        <f t="shared" si="4"/>
        <v>#N/A</v>
      </c>
      <c r="O10" s="51" t="e">
        <f t="shared" si="5"/>
        <v>#VALUE!</v>
      </c>
      <c r="Q10" s="51" t="e">
        <f t="shared" si="6"/>
        <v>#VALUE!</v>
      </c>
      <c r="R10" s="51" t="e">
        <f t="shared" si="7"/>
        <v>#VALUE!</v>
      </c>
      <c r="S10" s="51">
        <f>IF('収支内訳書（裏）１'!I31="",0,IF(OR(Y10="最終年",Z10="最終年"),O10*U10/12,V10))</f>
        <v>0</v>
      </c>
      <c r="T10" s="51" t="e">
        <f t="shared" si="8"/>
        <v>#VALUE!</v>
      </c>
      <c r="U10" s="51" t="e">
        <f t="shared" si="9"/>
        <v>#VALUE!</v>
      </c>
      <c r="V10" s="51" t="e">
        <f t="shared" si="10"/>
        <v>#VALUE!</v>
      </c>
      <c r="W10" s="51" t="e">
        <f t="shared" si="11"/>
        <v>#VALUE!</v>
      </c>
      <c r="Y10" s="51" t="str">
        <f t="shared" si="12"/>
        <v/>
      </c>
      <c r="Z10" s="51" t="e">
        <f t="shared" si="13"/>
        <v>#VALUE!</v>
      </c>
      <c r="AA10" s="51" t="e">
        <f t="shared" si="14"/>
        <v>#VALUE!</v>
      </c>
      <c r="AB10" s="51" t="e">
        <f t="shared" si="15"/>
        <v>#VALUE!</v>
      </c>
      <c r="AC10" s="51">
        <f>IF(OR('収支内訳書（裏）１'!I31="",'収支内訳書（裏）１'!K31="",'収支内訳書（裏）１'!M31="",'収支内訳書（裏）１'!O31=""),0,IF(F10&gt;0,ROUNDDOWN((I10-L10-R10)/O10,0)+1+F10,0))</f>
        <v>0</v>
      </c>
      <c r="AD10" s="51" t="str">
        <f t="shared" si="16"/>
        <v>－</v>
      </c>
      <c r="AE10" s="51" t="e">
        <f t="shared" si="17"/>
        <v>#VALUE!</v>
      </c>
      <c r="AF10" s="51" t="str">
        <f t="shared" si="18"/>
        <v>－</v>
      </c>
      <c r="AG10" s="51" t="e">
        <f t="shared" si="19"/>
        <v>#VALUE!</v>
      </c>
      <c r="AH10" s="51" t="e">
        <f t="shared" si="20"/>
        <v>#VALUE!</v>
      </c>
      <c r="AI10" s="51" t="e">
        <f t="shared" si="21"/>
        <v>#VALUE!</v>
      </c>
      <c r="AJ10" s="51">
        <f>IF(OR('収支内訳書（裏）１'!I31="",'収支内訳書（裏）１'!K31="",'収支内訳書（裏）１'!M31="",'収支内訳書（裏）１'!O31=""),0,IF(ISTEXT(X10),X10,I10-AI10))</f>
        <v>0</v>
      </c>
      <c r="AL10" s="51" t="str">
        <f>IF('収支内訳書（裏）１'!M31&gt;12,"取得月エラー")</f>
        <v>取得月エラー</v>
      </c>
      <c r="AM10" s="16" t="b">
        <f>IF(AND('収支内訳書（裏）１'!K31&gt;0,'収支内訳書（裏）１'!M31&lt;1),"取得月を入力！")</f>
        <v>0</v>
      </c>
      <c r="AN10" s="16" t="str">
        <f>IF(AND('収支内訳書（裏）１'!K31&gt;0,'収支内訳書（裏）１'!I31=""),"元号を入力")</f>
        <v>元号を入力</v>
      </c>
      <c r="AO10" s="16" t="b">
        <f>IF(AND('収支内訳書（裏）１'!O31&gt;0,OR('収支内訳書（裏）１'!K31&lt;1,'収支内訳書（裏）１'!M31&lt;1)),"取得年を入力！")</f>
        <v>0</v>
      </c>
      <c r="AP10" s="16" t="str">
        <f t="shared" si="22"/>
        <v>取得月エラー</v>
      </c>
      <c r="AS10" s="16" t="b">
        <f t="shared" si="23"/>
        <v>0</v>
      </c>
      <c r="AT10" s="16" t="b">
        <f>IF(AND('収支内訳書（裏）１'!O31&gt;1,'収支内訳書（裏）１'!Z31=0),"耐用年数を入力！")</f>
        <v>0</v>
      </c>
      <c r="AU10" s="16">
        <f t="shared" si="24"/>
        <v>0</v>
      </c>
      <c r="AW10" s="16" t="str">
        <f>IF(AND('収支内訳書（裏）１'!AT31="",'収支内訳書（裏）１'!AP31&gt;1),"事業割合入力")</f>
        <v>事業割合入力</v>
      </c>
      <c r="AX10" s="16" t="str">
        <f>IF('収支内訳書（裏）１'!AT31&gt;1,"事業割合エラー")</f>
        <v>事業割合エラー</v>
      </c>
      <c r="AY10" s="16" t="str">
        <f>IF(AW10="事業割合入力",AW10,IF(AX10="事業割合エラー",AX10,ROUNDDOWN('収支内訳書（裏）１'!AT31*AU10,0)))</f>
        <v>事業割合入力</v>
      </c>
      <c r="AZ10" s="16">
        <f>IF('収支内訳書（裏）１'!BF31="除却",ROUNDDOWN(AJ10*'収支内訳書（裏）１'!AT31,0),0)</f>
        <v>0</v>
      </c>
      <c r="BA10" s="16" t="str">
        <f t="shared" si="25"/>
        <v>事業割合入力</v>
      </c>
      <c r="BC10" s="51">
        <f t="shared" si="26"/>
        <v>0</v>
      </c>
    </row>
    <row r="11" spans="1:55" x14ac:dyDescent="0.15">
      <c r="A11">
        <v>10</v>
      </c>
      <c r="B11" s="306">
        <f t="shared" si="0"/>
        <v>0.1</v>
      </c>
      <c r="C11" s="304">
        <f t="shared" si="1"/>
        <v>0.1</v>
      </c>
      <c r="E11" s="51">
        <f>計算シート!$C$2+63</f>
        <v>68</v>
      </c>
      <c r="F11" s="51" t="str">
        <f>IF('収支内訳書（裏）１'!I32="平成",'収支内訳書（裏）１'!K32+63,'収支内訳書（裏）１'!K32)</f>
        <v/>
      </c>
      <c r="G11" s="51" t="str">
        <f>'収支内訳書（裏）１'!M32</f>
        <v/>
      </c>
      <c r="I11" s="51" t="str">
        <f>'収支内訳書（裏）１'!O32</f>
        <v/>
      </c>
      <c r="J11" s="51" t="e">
        <f>IF(OR(AND('収支内訳書（裏）１'!I32="平成",'収支内訳書（裏）１'!K32&gt;=19,'収支内訳書（裏）１'!M32&gt;=4),AND('収支内訳書（裏）１'!I32="平成",'収支内訳書（裏）１'!K32&gt;=20)),I11,ROUNDDOWN(I11*0.9,0))</f>
        <v>#VALUE!</v>
      </c>
      <c r="K11" s="51">
        <f t="shared" si="2"/>
        <v>1</v>
      </c>
      <c r="L11" s="51" t="e">
        <f t="shared" si="3"/>
        <v>#VALUE!</v>
      </c>
      <c r="M11" s="51" t="str">
        <f>'収支内訳書（裏）１'!Z32</f>
        <v/>
      </c>
      <c r="N11" s="52" t="e">
        <f t="shared" si="4"/>
        <v>#N/A</v>
      </c>
      <c r="O11" s="51" t="e">
        <f t="shared" si="5"/>
        <v>#VALUE!</v>
      </c>
      <c r="Q11" s="51" t="e">
        <f t="shared" si="6"/>
        <v>#VALUE!</v>
      </c>
      <c r="R11" s="51" t="e">
        <f t="shared" si="7"/>
        <v>#VALUE!</v>
      </c>
      <c r="S11" s="51">
        <f>IF('収支内訳書（裏）１'!I32="",0,IF(OR(Y11="最終年",Z11="最終年"),O11*U11/12,V11))</f>
        <v>0</v>
      </c>
      <c r="T11" s="51" t="e">
        <f t="shared" si="8"/>
        <v>#VALUE!</v>
      </c>
      <c r="U11" s="51" t="e">
        <f t="shared" si="9"/>
        <v>#VALUE!</v>
      </c>
      <c r="V11" s="51" t="e">
        <f t="shared" si="10"/>
        <v>#VALUE!</v>
      </c>
      <c r="W11" s="51" t="e">
        <f t="shared" si="11"/>
        <v>#VALUE!</v>
      </c>
      <c r="Y11" s="51" t="str">
        <f t="shared" si="12"/>
        <v/>
      </c>
      <c r="Z11" s="51" t="e">
        <f t="shared" si="13"/>
        <v>#VALUE!</v>
      </c>
      <c r="AA11" s="51" t="e">
        <f t="shared" si="14"/>
        <v>#VALUE!</v>
      </c>
      <c r="AB11" s="51" t="e">
        <f t="shared" si="15"/>
        <v>#VALUE!</v>
      </c>
      <c r="AC11" s="51">
        <f>IF(OR('収支内訳書（裏）１'!I32="",'収支内訳書（裏）１'!K32="",'収支内訳書（裏）１'!M32="",'収支内訳書（裏）１'!O32=""),0,IF(F11&gt;0,ROUNDDOWN((I11-L11-R11)/O11,0)+1+F11,0))</f>
        <v>0</v>
      </c>
      <c r="AD11" s="51" t="str">
        <f t="shared" si="16"/>
        <v>－</v>
      </c>
      <c r="AE11" s="51" t="e">
        <f t="shared" si="17"/>
        <v>#VALUE!</v>
      </c>
      <c r="AF11" s="51" t="str">
        <f t="shared" si="18"/>
        <v>－</v>
      </c>
      <c r="AG11" s="51" t="e">
        <f t="shared" si="19"/>
        <v>#VALUE!</v>
      </c>
      <c r="AH11" s="51" t="e">
        <f t="shared" si="20"/>
        <v>#VALUE!</v>
      </c>
      <c r="AI11" s="51" t="e">
        <f t="shared" si="21"/>
        <v>#VALUE!</v>
      </c>
      <c r="AJ11" s="51">
        <f>IF(OR('収支内訳書（裏）１'!I32="",'収支内訳書（裏）１'!K32="",'収支内訳書（裏）１'!M32="",'収支内訳書（裏）１'!O32=""),0,IF(ISTEXT(X11),X11,I11-AI11))</f>
        <v>0</v>
      </c>
      <c r="AL11" s="51" t="str">
        <f>IF('収支内訳書（裏）１'!M32&gt;12,"取得月エラー")</f>
        <v>取得月エラー</v>
      </c>
      <c r="AM11" s="16" t="b">
        <f>IF(AND('収支内訳書（裏）１'!K32&gt;0,'収支内訳書（裏）１'!M32&lt;1),"取得月を入力！")</f>
        <v>0</v>
      </c>
      <c r="AN11" s="16" t="str">
        <f>IF(AND('収支内訳書（裏）１'!K32&gt;0,'収支内訳書（裏）１'!I32=""),"元号を入力")</f>
        <v>元号を入力</v>
      </c>
      <c r="AO11" s="16" t="b">
        <f>IF(AND('収支内訳書（裏）１'!O32&gt;0,OR('収支内訳書（裏）１'!K32&lt;1,'収支内訳書（裏）１'!M32&lt;1)),"取得年を入力！")</f>
        <v>0</v>
      </c>
      <c r="AP11" s="16" t="str">
        <f t="shared" si="22"/>
        <v>取得月エラー</v>
      </c>
      <c r="AS11" s="16" t="b">
        <f t="shared" si="23"/>
        <v>0</v>
      </c>
      <c r="AT11" s="16" t="b">
        <f>IF(AND('収支内訳書（裏）１'!O32&gt;1,'収支内訳書（裏）１'!Z32=0),"耐用年数を入力！")</f>
        <v>0</v>
      </c>
      <c r="AU11" s="16">
        <f t="shared" si="24"/>
        <v>0</v>
      </c>
      <c r="AW11" s="16" t="str">
        <f>IF(AND('収支内訳書（裏）１'!AT32="",'収支内訳書（裏）１'!AP32&gt;1),"事業割合入力")</f>
        <v>事業割合入力</v>
      </c>
      <c r="AX11" s="16" t="str">
        <f>IF('収支内訳書（裏）１'!AT32&gt;1,"事業割合エラー")</f>
        <v>事業割合エラー</v>
      </c>
      <c r="AY11" s="16" t="str">
        <f>IF(AW11="事業割合入力",AW11,IF(AX11="事業割合エラー",AX11,ROUNDDOWN('収支内訳書（裏）１'!AT32*AU11,0)))</f>
        <v>事業割合入力</v>
      </c>
      <c r="AZ11" s="16">
        <f>IF('収支内訳書（裏）１'!BF32="除却",ROUNDDOWN(AJ11*'収支内訳書（裏）１'!AT32,0),0)</f>
        <v>0</v>
      </c>
      <c r="BA11" s="16" t="str">
        <f t="shared" si="25"/>
        <v>事業割合入力</v>
      </c>
      <c r="BC11" s="51">
        <f t="shared" si="26"/>
        <v>0</v>
      </c>
    </row>
    <row r="12" spans="1:55" x14ac:dyDescent="0.15">
      <c r="A12">
        <v>11</v>
      </c>
      <c r="B12" s="306">
        <f t="shared" si="0"/>
        <v>0.09</v>
      </c>
      <c r="C12" s="304">
        <f t="shared" si="1"/>
        <v>9.0999999999999998E-2</v>
      </c>
      <c r="BC12" s="51"/>
    </row>
    <row r="13" spans="1:55" x14ac:dyDescent="0.15">
      <c r="A13">
        <v>12</v>
      </c>
      <c r="B13" s="306">
        <f t="shared" si="0"/>
        <v>8.3000000000000004E-2</v>
      </c>
      <c r="C13" s="304">
        <f t="shared" si="1"/>
        <v>8.4000000000000005E-2</v>
      </c>
      <c r="BC13" s="51"/>
    </row>
    <row r="14" spans="1:55" x14ac:dyDescent="0.15">
      <c r="A14">
        <v>13</v>
      </c>
      <c r="B14" s="306">
        <f t="shared" si="0"/>
        <v>7.5999999999999998E-2</v>
      </c>
      <c r="C14" s="304">
        <f t="shared" si="1"/>
        <v>7.6999999999999999E-2</v>
      </c>
      <c r="BC14" s="51"/>
    </row>
    <row r="15" spans="1:55" x14ac:dyDescent="0.15">
      <c r="A15">
        <v>14</v>
      </c>
      <c r="B15" s="306">
        <f t="shared" si="0"/>
        <v>7.0999999999999994E-2</v>
      </c>
      <c r="C15" s="304">
        <f t="shared" si="1"/>
        <v>7.1999999999999995E-2</v>
      </c>
      <c r="BC15" s="51"/>
    </row>
    <row r="16" spans="1:55" x14ac:dyDescent="0.15">
      <c r="A16">
        <v>15</v>
      </c>
      <c r="B16" s="306">
        <f t="shared" si="0"/>
        <v>6.6000000000000003E-2</v>
      </c>
      <c r="C16" s="304">
        <f t="shared" si="1"/>
        <v>6.7000000000000004E-2</v>
      </c>
      <c r="BC16" s="51"/>
    </row>
    <row r="17" spans="1:55" x14ac:dyDescent="0.15">
      <c r="A17">
        <v>16</v>
      </c>
      <c r="B17" s="306">
        <f t="shared" si="0"/>
        <v>6.2E-2</v>
      </c>
      <c r="C17" s="304">
        <f t="shared" si="1"/>
        <v>6.3E-2</v>
      </c>
      <c r="BC17" s="51"/>
    </row>
    <row r="18" spans="1:55" x14ac:dyDescent="0.15">
      <c r="A18">
        <v>17</v>
      </c>
      <c r="B18" s="306">
        <f t="shared" si="0"/>
        <v>5.8000000000000003E-2</v>
      </c>
      <c r="C18" s="304">
        <f t="shared" si="1"/>
        <v>5.9000000000000004E-2</v>
      </c>
      <c r="BC18" s="51"/>
    </row>
    <row r="19" spans="1:55" x14ac:dyDescent="0.15">
      <c r="A19">
        <v>18</v>
      </c>
      <c r="B19" s="306">
        <f t="shared" si="0"/>
        <v>5.5E-2</v>
      </c>
      <c r="C19" s="304">
        <f t="shared" si="1"/>
        <v>5.6000000000000001E-2</v>
      </c>
      <c r="BC19" s="51"/>
    </row>
    <row r="20" spans="1:55" x14ac:dyDescent="0.15">
      <c r="A20">
        <v>19</v>
      </c>
      <c r="B20" s="306">
        <f t="shared" si="0"/>
        <v>5.1999999999999998E-2</v>
      </c>
      <c r="C20" s="304">
        <f t="shared" si="1"/>
        <v>5.2999999999999999E-2</v>
      </c>
      <c r="BC20" s="51"/>
    </row>
    <row r="21" spans="1:55" x14ac:dyDescent="0.15">
      <c r="A21">
        <v>20</v>
      </c>
      <c r="B21" s="306">
        <f t="shared" si="0"/>
        <v>0.05</v>
      </c>
      <c r="C21" s="304">
        <f t="shared" si="1"/>
        <v>0.05</v>
      </c>
      <c r="BC21" s="51"/>
    </row>
    <row r="22" spans="1:55" x14ac:dyDescent="0.15">
      <c r="A22">
        <v>21</v>
      </c>
      <c r="B22" s="306">
        <v>4.8000000000000001E-2</v>
      </c>
      <c r="C22" s="304">
        <f t="shared" si="1"/>
        <v>4.8000000000000001E-2</v>
      </c>
      <c r="BC22" s="51"/>
    </row>
    <row r="23" spans="1:55" x14ac:dyDescent="0.15">
      <c r="A23">
        <v>22</v>
      </c>
      <c r="B23" s="306">
        <v>4.5999999999999999E-2</v>
      </c>
      <c r="C23" s="304">
        <f t="shared" si="1"/>
        <v>4.5999999999999999E-2</v>
      </c>
      <c r="BC23" s="51"/>
    </row>
    <row r="24" spans="1:55" x14ac:dyDescent="0.15">
      <c r="A24">
        <v>23</v>
      </c>
      <c r="B24" s="306">
        <v>4.3999999999999997E-2</v>
      </c>
      <c r="C24" s="304">
        <f t="shared" si="1"/>
        <v>4.3999999999999997E-2</v>
      </c>
      <c r="BC24" s="51"/>
    </row>
    <row r="25" spans="1:55" x14ac:dyDescent="0.15">
      <c r="A25">
        <v>24</v>
      </c>
      <c r="B25" s="306">
        <v>4.2000000000000003E-2</v>
      </c>
      <c r="C25" s="304">
        <f t="shared" si="1"/>
        <v>4.2000000000000003E-2</v>
      </c>
      <c r="BC25" s="51"/>
    </row>
    <row r="26" spans="1:55" x14ac:dyDescent="0.15">
      <c r="A26">
        <v>25</v>
      </c>
      <c r="B26" s="306">
        <f>ROUNDDOWN(1/A26,3)</f>
        <v>0.04</v>
      </c>
      <c r="C26" s="304">
        <f t="shared" si="1"/>
        <v>0.04</v>
      </c>
      <c r="BC26" s="51"/>
    </row>
    <row r="27" spans="1:55" x14ac:dyDescent="0.15">
      <c r="A27">
        <v>26</v>
      </c>
      <c r="B27" s="306">
        <v>3.9E-2</v>
      </c>
      <c r="C27" s="304">
        <f t="shared" si="1"/>
        <v>3.9E-2</v>
      </c>
      <c r="BC27" s="51"/>
    </row>
    <row r="28" spans="1:55" x14ac:dyDescent="0.15">
      <c r="A28">
        <v>27</v>
      </c>
      <c r="B28" s="306">
        <f>ROUNDDOWN(1/A28,3)</f>
        <v>3.6999999999999998E-2</v>
      </c>
      <c r="C28" s="304">
        <f t="shared" si="1"/>
        <v>3.7999999999999999E-2</v>
      </c>
      <c r="BC28" s="51"/>
    </row>
    <row r="29" spans="1:55" x14ac:dyDescent="0.15">
      <c r="A29">
        <v>28</v>
      </c>
      <c r="B29" s="306">
        <f>ROUND(1/A29,3)</f>
        <v>3.5999999999999997E-2</v>
      </c>
      <c r="C29" s="304">
        <f t="shared" si="1"/>
        <v>3.6000000000000004E-2</v>
      </c>
      <c r="BC29" s="51"/>
    </row>
    <row r="30" spans="1:55" x14ac:dyDescent="0.15">
      <c r="A30">
        <v>29</v>
      </c>
      <c r="B30" s="306">
        <v>3.5000000000000003E-2</v>
      </c>
      <c r="C30" s="304">
        <f t="shared" si="1"/>
        <v>3.5000000000000003E-2</v>
      </c>
      <c r="BC30" s="51"/>
    </row>
    <row r="31" spans="1:55" x14ac:dyDescent="0.15">
      <c r="A31">
        <v>30</v>
      </c>
      <c r="B31" s="306">
        <v>3.4000000000000002E-2</v>
      </c>
      <c r="C31" s="304">
        <f t="shared" si="1"/>
        <v>3.4000000000000002E-2</v>
      </c>
      <c r="BC31" s="51"/>
    </row>
    <row r="32" spans="1:55" x14ac:dyDescent="0.15">
      <c r="A32">
        <v>31</v>
      </c>
      <c r="B32" s="306">
        <v>3.3000000000000002E-2</v>
      </c>
      <c r="C32" s="304">
        <f t="shared" si="1"/>
        <v>3.3000000000000002E-2</v>
      </c>
      <c r="BC32" s="51"/>
    </row>
    <row r="33" spans="1:55" x14ac:dyDescent="0.15">
      <c r="A33">
        <v>32</v>
      </c>
      <c r="B33" s="306">
        <v>3.2000000000000001E-2</v>
      </c>
      <c r="C33" s="304">
        <f t="shared" si="1"/>
        <v>3.2000000000000001E-2</v>
      </c>
      <c r="BC33" s="51"/>
    </row>
    <row r="34" spans="1:55" x14ac:dyDescent="0.15">
      <c r="A34">
        <v>33</v>
      </c>
      <c r="B34" s="306">
        <v>3.1E-2</v>
      </c>
      <c r="C34" s="304">
        <f t="shared" si="1"/>
        <v>3.1E-2</v>
      </c>
      <c r="BC34" s="51"/>
    </row>
    <row r="35" spans="1:55" x14ac:dyDescent="0.15">
      <c r="A35">
        <v>34</v>
      </c>
      <c r="B35" s="306">
        <v>0.03</v>
      </c>
      <c r="C35" s="304">
        <f t="shared" si="1"/>
        <v>3.0000000000000002E-2</v>
      </c>
      <c r="BC35" s="51"/>
    </row>
    <row r="36" spans="1:55" x14ac:dyDescent="0.15">
      <c r="A36">
        <v>35</v>
      </c>
      <c r="B36" s="306">
        <f>ROUNDUP(1/A36,3)</f>
        <v>2.9000000000000001E-2</v>
      </c>
      <c r="C36" s="304">
        <f t="shared" si="1"/>
        <v>2.9000000000000001E-2</v>
      </c>
      <c r="BC36" s="51"/>
    </row>
    <row r="37" spans="1:55" x14ac:dyDescent="0.15">
      <c r="A37">
        <v>36</v>
      </c>
      <c r="B37" s="306">
        <f t="shared" ref="B37:B100" si="27">ROUNDUP(1/A37,3)</f>
        <v>2.8000000000000001E-2</v>
      </c>
      <c r="C37" s="304">
        <f t="shared" si="1"/>
        <v>2.8000000000000001E-2</v>
      </c>
      <c r="BC37" s="51"/>
    </row>
    <row r="38" spans="1:55" x14ac:dyDescent="0.15">
      <c r="A38">
        <v>37</v>
      </c>
      <c r="B38" s="306">
        <f>ROUND(1/A38,3)</f>
        <v>2.7E-2</v>
      </c>
      <c r="C38" s="304">
        <f t="shared" si="1"/>
        <v>2.8000000000000001E-2</v>
      </c>
      <c r="E38" s="51">
        <f>計算シート!$C$2+63</f>
        <v>68</v>
      </c>
      <c r="F38" s="51">
        <f>IF('収支内訳書（裏）１'!I58="平成",'収支内訳書（裏）１'!K58+63,'収支内訳書（裏）１'!K58)</f>
        <v>0</v>
      </c>
    </row>
    <row r="39" spans="1:55" x14ac:dyDescent="0.15">
      <c r="A39">
        <v>38</v>
      </c>
      <c r="B39" s="306">
        <f t="shared" si="27"/>
        <v>2.7E-2</v>
      </c>
      <c r="C39" s="304">
        <f t="shared" si="1"/>
        <v>2.7E-2</v>
      </c>
      <c r="E39" s="51">
        <f>計算シート!$C$2+63</f>
        <v>68</v>
      </c>
      <c r="F39" s="51">
        <f>IF('収支内訳書（裏）１'!I59="平成",'収支内訳書（裏）１'!K59+63,'収支内訳書（裏）１'!K59)</f>
        <v>0</v>
      </c>
    </row>
    <row r="40" spans="1:55" x14ac:dyDescent="0.15">
      <c r="A40">
        <v>39</v>
      </c>
      <c r="B40" s="306">
        <f t="shared" si="27"/>
        <v>2.6000000000000002E-2</v>
      </c>
      <c r="C40" s="304">
        <f t="shared" si="1"/>
        <v>2.6000000000000002E-2</v>
      </c>
    </row>
    <row r="41" spans="1:55" x14ac:dyDescent="0.15">
      <c r="A41">
        <v>40</v>
      </c>
      <c r="B41" s="306">
        <f t="shared" si="27"/>
        <v>2.5000000000000001E-2</v>
      </c>
      <c r="C41" s="304">
        <f t="shared" si="1"/>
        <v>2.5000000000000001E-2</v>
      </c>
    </row>
    <row r="42" spans="1:55" x14ac:dyDescent="0.15">
      <c r="A42">
        <v>41</v>
      </c>
      <c r="B42" s="306">
        <f t="shared" si="27"/>
        <v>2.5000000000000001E-2</v>
      </c>
      <c r="C42" s="304">
        <f t="shared" si="1"/>
        <v>2.5000000000000001E-2</v>
      </c>
    </row>
    <row r="43" spans="1:55" x14ac:dyDescent="0.15">
      <c r="A43">
        <v>42</v>
      </c>
      <c r="B43" s="306">
        <f t="shared" si="27"/>
        <v>2.4E-2</v>
      </c>
      <c r="C43" s="304">
        <f t="shared" si="1"/>
        <v>2.4E-2</v>
      </c>
    </row>
    <row r="44" spans="1:55" x14ac:dyDescent="0.15">
      <c r="A44">
        <v>43</v>
      </c>
      <c r="B44" s="306">
        <f t="shared" si="27"/>
        <v>2.4E-2</v>
      </c>
      <c r="C44" s="304">
        <f t="shared" si="1"/>
        <v>2.4E-2</v>
      </c>
    </row>
    <row r="45" spans="1:55" x14ac:dyDescent="0.15">
      <c r="A45">
        <v>44</v>
      </c>
      <c r="B45" s="306">
        <f t="shared" si="27"/>
        <v>2.3E-2</v>
      </c>
      <c r="C45" s="304">
        <f t="shared" si="1"/>
        <v>2.3E-2</v>
      </c>
    </row>
    <row r="46" spans="1:55" x14ac:dyDescent="0.15">
      <c r="A46">
        <v>45</v>
      </c>
      <c r="B46" s="306">
        <f t="shared" si="27"/>
        <v>2.3E-2</v>
      </c>
      <c r="C46" s="304">
        <f t="shared" si="1"/>
        <v>2.3E-2</v>
      </c>
    </row>
    <row r="47" spans="1:55" x14ac:dyDescent="0.15">
      <c r="A47">
        <v>46</v>
      </c>
      <c r="B47" s="306">
        <f t="shared" si="27"/>
        <v>2.2000000000000002E-2</v>
      </c>
      <c r="C47" s="304">
        <f t="shared" si="1"/>
        <v>2.2000000000000002E-2</v>
      </c>
    </row>
    <row r="48" spans="1:55" x14ac:dyDescent="0.15">
      <c r="A48">
        <v>47</v>
      </c>
      <c r="B48" s="306">
        <f t="shared" si="27"/>
        <v>2.2000000000000002E-2</v>
      </c>
      <c r="C48" s="304">
        <f t="shared" si="1"/>
        <v>2.2000000000000002E-2</v>
      </c>
    </row>
    <row r="49" spans="1:3" x14ac:dyDescent="0.15">
      <c r="A49">
        <v>48</v>
      </c>
      <c r="B49" s="306">
        <f t="shared" si="27"/>
        <v>2.1000000000000001E-2</v>
      </c>
      <c r="C49" s="304">
        <f t="shared" si="1"/>
        <v>2.1000000000000001E-2</v>
      </c>
    </row>
    <row r="50" spans="1:3" x14ac:dyDescent="0.15">
      <c r="A50">
        <v>49</v>
      </c>
      <c r="B50" s="306">
        <f t="shared" si="27"/>
        <v>2.1000000000000001E-2</v>
      </c>
      <c r="C50" s="304">
        <f t="shared" si="1"/>
        <v>2.1000000000000001E-2</v>
      </c>
    </row>
    <row r="51" spans="1:3" x14ac:dyDescent="0.15">
      <c r="A51">
        <v>50</v>
      </c>
      <c r="B51" s="306">
        <f t="shared" si="27"/>
        <v>0.02</v>
      </c>
      <c r="C51" s="304">
        <f t="shared" si="1"/>
        <v>0.02</v>
      </c>
    </row>
    <row r="52" spans="1:3" x14ac:dyDescent="0.15">
      <c r="A52">
        <v>51</v>
      </c>
      <c r="B52" s="306">
        <f t="shared" si="27"/>
        <v>0.02</v>
      </c>
      <c r="C52" s="302"/>
    </row>
    <row r="53" spans="1:3" x14ac:dyDescent="0.15">
      <c r="A53">
        <v>52</v>
      </c>
      <c r="B53" s="306">
        <f t="shared" si="27"/>
        <v>0.02</v>
      </c>
      <c r="C53" s="302"/>
    </row>
    <row r="54" spans="1:3" x14ac:dyDescent="0.15">
      <c r="A54">
        <v>53</v>
      </c>
      <c r="B54" s="306">
        <f t="shared" si="27"/>
        <v>1.9E-2</v>
      </c>
      <c r="C54" s="302"/>
    </row>
    <row r="55" spans="1:3" x14ac:dyDescent="0.15">
      <c r="A55">
        <v>54</v>
      </c>
      <c r="B55" s="306">
        <f t="shared" si="27"/>
        <v>1.9E-2</v>
      </c>
      <c r="C55" s="302"/>
    </row>
    <row r="56" spans="1:3" x14ac:dyDescent="0.15">
      <c r="A56">
        <v>55</v>
      </c>
      <c r="B56" s="306">
        <f t="shared" si="27"/>
        <v>1.9E-2</v>
      </c>
      <c r="C56" s="302"/>
    </row>
    <row r="57" spans="1:3" x14ac:dyDescent="0.15">
      <c r="A57">
        <v>56</v>
      </c>
      <c r="B57" s="306">
        <f t="shared" si="27"/>
        <v>1.8000000000000002E-2</v>
      </c>
      <c r="C57" s="302"/>
    </row>
    <row r="58" spans="1:3" x14ac:dyDescent="0.15">
      <c r="A58">
        <v>57</v>
      </c>
      <c r="B58" s="306">
        <f t="shared" si="27"/>
        <v>1.8000000000000002E-2</v>
      </c>
      <c r="C58" s="302"/>
    </row>
    <row r="59" spans="1:3" x14ac:dyDescent="0.15">
      <c r="A59">
        <v>58</v>
      </c>
      <c r="B59" s="306">
        <f t="shared" si="27"/>
        <v>1.8000000000000002E-2</v>
      </c>
      <c r="C59" s="302"/>
    </row>
    <row r="60" spans="1:3" x14ac:dyDescent="0.15">
      <c r="A60">
        <v>59</v>
      </c>
      <c r="B60" s="306">
        <f t="shared" si="27"/>
        <v>1.7000000000000001E-2</v>
      </c>
      <c r="C60" s="302"/>
    </row>
    <row r="61" spans="1:3" x14ac:dyDescent="0.15">
      <c r="A61">
        <v>60</v>
      </c>
      <c r="B61" s="306">
        <f t="shared" si="27"/>
        <v>1.7000000000000001E-2</v>
      </c>
      <c r="C61" s="302"/>
    </row>
    <row r="62" spans="1:3" x14ac:dyDescent="0.15">
      <c r="A62">
        <v>61</v>
      </c>
      <c r="B62" s="306">
        <f t="shared" si="27"/>
        <v>1.7000000000000001E-2</v>
      </c>
      <c r="C62" s="302"/>
    </row>
    <row r="63" spans="1:3" x14ac:dyDescent="0.15">
      <c r="A63">
        <v>62</v>
      </c>
      <c r="B63" s="306">
        <f t="shared" si="27"/>
        <v>1.7000000000000001E-2</v>
      </c>
      <c r="C63" s="302"/>
    </row>
    <row r="64" spans="1:3" x14ac:dyDescent="0.15">
      <c r="A64">
        <v>63</v>
      </c>
      <c r="B64" s="306">
        <f t="shared" si="27"/>
        <v>1.6E-2</v>
      </c>
      <c r="C64" s="302"/>
    </row>
    <row r="65" spans="1:3" x14ac:dyDescent="0.15">
      <c r="A65">
        <v>64</v>
      </c>
      <c r="B65" s="306">
        <f t="shared" si="27"/>
        <v>1.6E-2</v>
      </c>
      <c r="C65" s="302"/>
    </row>
    <row r="66" spans="1:3" x14ac:dyDescent="0.15">
      <c r="A66">
        <v>65</v>
      </c>
      <c r="B66" s="306">
        <f t="shared" si="27"/>
        <v>1.6E-2</v>
      </c>
      <c r="C66" s="302"/>
    </row>
    <row r="67" spans="1:3" x14ac:dyDescent="0.15">
      <c r="A67">
        <v>66</v>
      </c>
      <c r="B67" s="306">
        <f t="shared" si="27"/>
        <v>1.6E-2</v>
      </c>
      <c r="C67" s="302"/>
    </row>
    <row r="68" spans="1:3" x14ac:dyDescent="0.15">
      <c r="A68">
        <v>67</v>
      </c>
      <c r="B68" s="306">
        <f t="shared" si="27"/>
        <v>1.4999999999999999E-2</v>
      </c>
      <c r="C68" s="302"/>
    </row>
    <row r="69" spans="1:3" x14ac:dyDescent="0.15">
      <c r="A69">
        <v>68</v>
      </c>
      <c r="B69" s="306">
        <f t="shared" si="27"/>
        <v>1.4999999999999999E-2</v>
      </c>
      <c r="C69" s="302"/>
    </row>
    <row r="70" spans="1:3" x14ac:dyDescent="0.15">
      <c r="A70">
        <v>69</v>
      </c>
      <c r="B70" s="306">
        <f t="shared" si="27"/>
        <v>1.4999999999999999E-2</v>
      </c>
      <c r="C70" s="302"/>
    </row>
    <row r="71" spans="1:3" x14ac:dyDescent="0.15">
      <c r="A71">
        <v>70</v>
      </c>
      <c r="B71" s="306">
        <f t="shared" si="27"/>
        <v>1.4999999999999999E-2</v>
      </c>
      <c r="C71" s="302"/>
    </row>
    <row r="72" spans="1:3" x14ac:dyDescent="0.15">
      <c r="A72">
        <v>71</v>
      </c>
      <c r="B72" s="306">
        <f>ROUND(1/A72,3)</f>
        <v>1.4E-2</v>
      </c>
      <c r="C72" s="302"/>
    </row>
    <row r="73" spans="1:3" x14ac:dyDescent="0.15">
      <c r="A73">
        <v>72</v>
      </c>
      <c r="B73" s="306">
        <f t="shared" si="27"/>
        <v>1.3999999999999999E-2</v>
      </c>
      <c r="C73" s="302"/>
    </row>
    <row r="74" spans="1:3" x14ac:dyDescent="0.15">
      <c r="A74">
        <v>73</v>
      </c>
      <c r="B74" s="306">
        <f t="shared" si="27"/>
        <v>1.3999999999999999E-2</v>
      </c>
      <c r="C74" s="302"/>
    </row>
    <row r="75" spans="1:3" x14ac:dyDescent="0.15">
      <c r="A75">
        <v>74</v>
      </c>
      <c r="B75" s="306">
        <f t="shared" si="27"/>
        <v>1.3999999999999999E-2</v>
      </c>
      <c r="C75" s="302"/>
    </row>
    <row r="76" spans="1:3" x14ac:dyDescent="0.15">
      <c r="A76">
        <v>75</v>
      </c>
      <c r="B76" s="306">
        <f t="shared" si="27"/>
        <v>1.3999999999999999E-2</v>
      </c>
      <c r="C76" s="302"/>
    </row>
    <row r="77" spans="1:3" x14ac:dyDescent="0.15">
      <c r="A77">
        <v>76</v>
      </c>
      <c r="B77" s="306">
        <f t="shared" si="27"/>
        <v>1.3999999999999999E-2</v>
      </c>
      <c r="C77" s="302"/>
    </row>
    <row r="78" spans="1:3" x14ac:dyDescent="0.15">
      <c r="A78">
        <v>77</v>
      </c>
      <c r="B78" s="306">
        <f t="shared" si="27"/>
        <v>1.3000000000000001E-2</v>
      </c>
      <c r="C78" s="302"/>
    </row>
    <row r="79" spans="1:3" x14ac:dyDescent="0.15">
      <c r="A79">
        <v>78</v>
      </c>
      <c r="B79" s="306">
        <f t="shared" si="27"/>
        <v>1.3000000000000001E-2</v>
      </c>
      <c r="C79" s="302"/>
    </row>
    <row r="80" spans="1:3" x14ac:dyDescent="0.15">
      <c r="A80">
        <v>79</v>
      </c>
      <c r="B80" s="306">
        <f t="shared" si="27"/>
        <v>1.3000000000000001E-2</v>
      </c>
      <c r="C80" s="302"/>
    </row>
    <row r="81" spans="1:3" x14ac:dyDescent="0.15">
      <c r="A81">
        <v>80</v>
      </c>
      <c r="B81" s="306">
        <f t="shared" si="27"/>
        <v>1.3000000000000001E-2</v>
      </c>
      <c r="C81" s="302"/>
    </row>
    <row r="82" spans="1:3" x14ac:dyDescent="0.15">
      <c r="A82">
        <v>81</v>
      </c>
      <c r="B82" s="306">
        <f t="shared" si="27"/>
        <v>1.3000000000000001E-2</v>
      </c>
      <c r="C82" s="302"/>
    </row>
    <row r="83" spans="1:3" x14ac:dyDescent="0.15">
      <c r="A83">
        <v>82</v>
      </c>
      <c r="B83" s="306">
        <f t="shared" si="27"/>
        <v>1.3000000000000001E-2</v>
      </c>
      <c r="C83" s="302"/>
    </row>
    <row r="84" spans="1:3" x14ac:dyDescent="0.15">
      <c r="A84">
        <v>83</v>
      </c>
      <c r="B84" s="306">
        <f>ROUND(1/A84,3)</f>
        <v>1.2E-2</v>
      </c>
      <c r="C84" s="302"/>
    </row>
    <row r="85" spans="1:3" x14ac:dyDescent="0.15">
      <c r="A85">
        <v>84</v>
      </c>
      <c r="B85" s="306">
        <f t="shared" si="27"/>
        <v>1.2E-2</v>
      </c>
      <c r="C85" s="302"/>
    </row>
    <row r="86" spans="1:3" x14ac:dyDescent="0.15">
      <c r="A86">
        <v>85</v>
      </c>
      <c r="B86" s="306">
        <f t="shared" si="27"/>
        <v>1.2E-2</v>
      </c>
      <c r="C86" s="302"/>
    </row>
    <row r="87" spans="1:3" x14ac:dyDescent="0.15">
      <c r="A87">
        <v>86</v>
      </c>
      <c r="B87" s="306">
        <f t="shared" si="27"/>
        <v>1.2E-2</v>
      </c>
      <c r="C87" s="302"/>
    </row>
    <row r="88" spans="1:3" x14ac:dyDescent="0.15">
      <c r="A88">
        <v>87</v>
      </c>
      <c r="B88" s="306">
        <f t="shared" si="27"/>
        <v>1.2E-2</v>
      </c>
      <c r="C88" s="302"/>
    </row>
    <row r="89" spans="1:3" x14ac:dyDescent="0.15">
      <c r="A89">
        <v>88</v>
      </c>
      <c r="B89" s="306">
        <f t="shared" si="27"/>
        <v>1.2E-2</v>
      </c>
      <c r="C89" s="302"/>
    </row>
    <row r="90" spans="1:3" x14ac:dyDescent="0.15">
      <c r="A90">
        <v>89</v>
      </c>
      <c r="B90" s="306">
        <f t="shared" si="27"/>
        <v>1.2E-2</v>
      </c>
      <c r="C90" s="302"/>
    </row>
    <row r="91" spans="1:3" x14ac:dyDescent="0.15">
      <c r="A91">
        <v>90</v>
      </c>
      <c r="B91" s="306">
        <f t="shared" si="27"/>
        <v>1.2E-2</v>
      </c>
      <c r="C91" s="302"/>
    </row>
    <row r="92" spans="1:3" x14ac:dyDescent="0.15">
      <c r="A92">
        <v>91</v>
      </c>
      <c r="B92" s="306">
        <f t="shared" si="27"/>
        <v>1.0999999999999999E-2</v>
      </c>
      <c r="C92" s="302"/>
    </row>
    <row r="93" spans="1:3" x14ac:dyDescent="0.15">
      <c r="A93">
        <v>92</v>
      </c>
      <c r="B93" s="306">
        <f t="shared" si="27"/>
        <v>1.0999999999999999E-2</v>
      </c>
      <c r="C93" s="302"/>
    </row>
    <row r="94" spans="1:3" x14ac:dyDescent="0.15">
      <c r="A94">
        <v>93</v>
      </c>
      <c r="B94" s="306">
        <f t="shared" si="27"/>
        <v>1.0999999999999999E-2</v>
      </c>
      <c r="C94" s="302"/>
    </row>
    <row r="95" spans="1:3" x14ac:dyDescent="0.15">
      <c r="A95">
        <v>94</v>
      </c>
      <c r="B95" s="306">
        <f t="shared" si="27"/>
        <v>1.0999999999999999E-2</v>
      </c>
      <c r="C95" s="302"/>
    </row>
    <row r="96" spans="1:3" x14ac:dyDescent="0.15">
      <c r="A96">
        <v>95</v>
      </c>
      <c r="B96" s="306">
        <f t="shared" si="27"/>
        <v>1.0999999999999999E-2</v>
      </c>
      <c r="C96" s="302"/>
    </row>
    <row r="97" spans="1:3" x14ac:dyDescent="0.15">
      <c r="A97">
        <v>96</v>
      </c>
      <c r="B97" s="306">
        <f t="shared" si="27"/>
        <v>1.0999999999999999E-2</v>
      </c>
      <c r="C97" s="302"/>
    </row>
    <row r="98" spans="1:3" x14ac:dyDescent="0.15">
      <c r="A98">
        <v>97</v>
      </c>
      <c r="B98" s="306">
        <f t="shared" si="27"/>
        <v>1.0999999999999999E-2</v>
      </c>
      <c r="C98" s="302"/>
    </row>
    <row r="99" spans="1:3" x14ac:dyDescent="0.15">
      <c r="A99">
        <v>98</v>
      </c>
      <c r="B99" s="306">
        <f t="shared" si="27"/>
        <v>1.0999999999999999E-2</v>
      </c>
      <c r="C99" s="302"/>
    </row>
    <row r="100" spans="1:3" x14ac:dyDescent="0.15">
      <c r="A100">
        <v>99</v>
      </c>
      <c r="B100" s="306">
        <f t="shared" si="27"/>
        <v>1.0999999999999999E-2</v>
      </c>
      <c r="C100" s="302"/>
    </row>
    <row r="101" spans="1:3" x14ac:dyDescent="0.15">
      <c r="A101">
        <v>100</v>
      </c>
      <c r="B101" s="306">
        <f>ROUNDUP(1/A101,3)</f>
        <v>0.01</v>
      </c>
      <c r="C101" s="302"/>
    </row>
  </sheetData>
  <mergeCells count="1">
    <mergeCell ref="E3:O3"/>
  </mergeCells>
  <phoneticPr fontId="2"/>
  <pageMargins left="0.75" right="0.75" top="1" bottom="1" header="0.51200000000000001" footer="0.51200000000000001"/>
  <headerFooter alignWithMargins="0"/>
  <ignoredErrors>
    <ignoredError sqref="AG38 N39:N71 M39:M71 AA38 I39:I71 G39:G71 X38:Y38 K39:K71 U39:U71 AR38:BF38 O39:R71 V39:V71 T39:T71 AI38:AQ38 F38 J39:J71 BD32:BF37 F39:F71 Z3:Z11 AI39:AQ71 U38 AR39:BF71 K38 X39:Y71 AA39:AA71 W38 AG39:AG71 H38 BD31:BF31 S38 N38 J38 M38 BD15:BF21 I38 BD12:BF14 G38 V38 BD22:BF30 T38 O38:R38 L38" evalError="1"/>
    <ignoredError sqref="B38"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0"/>
  </sheetPr>
  <dimension ref="A1:N818"/>
  <sheetViews>
    <sheetView showGridLines="0" showRowColHeaders="0" zoomScale="90" zoomScaleNormal="90" zoomScaleSheetLayoutView="90" workbookViewId="0">
      <pane ySplit="11" topLeftCell="A12" activePane="bottomLeft" state="frozen"/>
      <selection pane="bottomLeft"/>
    </sheetView>
  </sheetViews>
  <sheetFormatPr defaultRowHeight="14.25" x14ac:dyDescent="0.15"/>
  <cols>
    <col min="1" max="1" width="11.25" customWidth="1"/>
    <col min="2" max="2" width="28.25" customWidth="1"/>
    <col min="3" max="3" width="43.625" style="5" bestFit="1" customWidth="1"/>
    <col min="4" max="4" width="34.5" style="200" customWidth="1"/>
    <col min="5" max="5" width="14.375" style="200" customWidth="1"/>
    <col min="6" max="6" width="1" customWidth="1"/>
    <col min="7" max="7" width="21" style="5" customWidth="1"/>
    <col min="8" max="8" width="3.875" customWidth="1"/>
    <col min="9" max="9" width="15.625" customWidth="1"/>
    <col min="10" max="10" width="10.875" customWidth="1"/>
    <col min="11" max="11" width="6.625" customWidth="1"/>
    <col min="12" max="12" width="4" hidden="1" customWidth="1"/>
    <col min="13" max="13" width="19.5" hidden="1" customWidth="1"/>
    <col min="14" max="14" width="11.75" hidden="1" customWidth="1"/>
    <col min="15" max="15" width="8.5" customWidth="1"/>
    <col min="16" max="16" width="5.5" customWidth="1"/>
    <col min="17" max="25" width="10.875" customWidth="1"/>
  </cols>
  <sheetData>
    <row r="1" spans="1:14" ht="12" customHeight="1" thickBot="1" x14ac:dyDescent="0.2">
      <c r="A1" s="61"/>
      <c r="B1" s="61"/>
      <c r="C1" s="62"/>
      <c r="D1" s="197"/>
      <c r="E1" s="197"/>
      <c r="F1" s="61"/>
      <c r="G1" s="62"/>
      <c r="H1" s="61"/>
      <c r="I1" s="61"/>
    </row>
    <row r="2" spans="1:14" ht="32.25" customHeight="1" thickTop="1" thickBot="1" x14ac:dyDescent="0.25">
      <c r="A2" s="63"/>
      <c r="B2" s="63"/>
      <c r="C2" s="851">
        <f>説明書!A4</f>
        <v>5</v>
      </c>
      <c r="D2" s="852"/>
      <c r="E2" s="201"/>
      <c r="F2" s="61"/>
      <c r="G2" s="62"/>
      <c r="H2" s="61"/>
      <c r="I2" s="61"/>
    </row>
    <row r="3" spans="1:14" ht="21" customHeight="1" thickTop="1" thickBot="1" x14ac:dyDescent="0.25">
      <c r="A3" s="63"/>
      <c r="B3" s="63"/>
      <c r="C3" s="604"/>
      <c r="D3" s="605"/>
      <c r="E3" s="201"/>
      <c r="F3" s="61"/>
      <c r="G3" s="62"/>
      <c r="H3" s="61"/>
      <c r="I3" s="61"/>
    </row>
    <row r="4" spans="1:14" s="3" customFormat="1" ht="24" customHeight="1" thickBot="1" x14ac:dyDescent="0.2">
      <c r="A4" s="64"/>
      <c r="B4" s="64"/>
      <c r="C4" s="755" t="s">
        <v>177</v>
      </c>
      <c r="D4" s="803"/>
      <c r="E4" s="202"/>
      <c r="F4" s="64"/>
      <c r="G4" s="12"/>
      <c r="H4" s="12"/>
      <c r="I4" s="12"/>
      <c r="J4" s="8"/>
      <c r="K4" s="8"/>
      <c r="L4" s="8"/>
    </row>
    <row r="5" spans="1:14" s="3" customFormat="1" ht="24" customHeight="1" thickBot="1" x14ac:dyDescent="0.2">
      <c r="A5" s="64"/>
      <c r="B5" s="64"/>
      <c r="C5" s="755" t="s">
        <v>178</v>
      </c>
      <c r="D5" s="804"/>
      <c r="E5" s="202"/>
      <c r="F5" s="64"/>
      <c r="G5" s="12"/>
      <c r="H5" s="12"/>
      <c r="I5" s="12"/>
      <c r="J5" s="8"/>
      <c r="K5" s="8"/>
      <c r="L5" s="8"/>
    </row>
    <row r="6" spans="1:14" s="3" customFormat="1" ht="24" customHeight="1" thickBot="1" x14ac:dyDescent="0.2">
      <c r="A6" s="64"/>
      <c r="B6" s="64"/>
      <c r="C6" s="755" t="s">
        <v>159</v>
      </c>
      <c r="D6" s="804"/>
      <c r="E6" s="198"/>
      <c r="F6" s="64"/>
      <c r="G6" s="14"/>
      <c r="H6" s="14"/>
      <c r="I6" s="14"/>
      <c r="J6" s="1"/>
      <c r="K6" s="1"/>
      <c r="L6" s="1"/>
    </row>
    <row r="7" spans="1:14" s="3" customFormat="1" ht="24" customHeight="1" thickBot="1" x14ac:dyDescent="0.2">
      <c r="A7" s="64"/>
      <c r="B7" s="64"/>
      <c r="C7" s="755" t="s">
        <v>158</v>
      </c>
      <c r="D7" s="804"/>
      <c r="E7" s="198"/>
      <c r="F7" s="64"/>
      <c r="G7" s="14"/>
      <c r="H7" s="14"/>
      <c r="I7" s="785"/>
      <c r="J7" s="1"/>
      <c r="K7" s="1"/>
      <c r="L7" s="1"/>
      <c r="M7" s="801" t="s">
        <v>832</v>
      </c>
    </row>
    <row r="8" spans="1:14" s="3" customFormat="1" ht="9" customHeight="1" thickBot="1" x14ac:dyDescent="0.2">
      <c r="A8" s="64"/>
      <c r="B8" s="64"/>
      <c r="C8" s="65"/>
      <c r="D8" s="198"/>
      <c r="E8" s="198"/>
      <c r="F8" s="64"/>
      <c r="G8" s="14"/>
      <c r="H8" s="14"/>
      <c r="I8" s="14"/>
      <c r="J8" s="1"/>
      <c r="K8" s="1"/>
      <c r="L8" s="1"/>
      <c r="M8" s="801" t="s">
        <v>833</v>
      </c>
    </row>
    <row r="9" spans="1:14" s="3" customFormat="1" ht="15.75" customHeight="1" thickTop="1" x14ac:dyDescent="0.15">
      <c r="A9" s="853" t="s">
        <v>960</v>
      </c>
      <c r="B9" s="854"/>
      <c r="C9" s="854"/>
      <c r="D9" s="854"/>
      <c r="E9" s="855"/>
      <c r="F9" s="64"/>
      <c r="G9" s="862" t="s">
        <v>553</v>
      </c>
      <c r="H9" s="863"/>
      <c r="I9" s="864"/>
      <c r="J9" s="1"/>
      <c r="K9" s="1"/>
      <c r="L9" s="1"/>
    </row>
    <row r="10" spans="1:14" s="3" customFormat="1" ht="19.5" customHeight="1" thickBot="1" x14ac:dyDescent="0.2">
      <c r="A10" s="856"/>
      <c r="B10" s="857"/>
      <c r="C10" s="857"/>
      <c r="D10" s="857"/>
      <c r="E10" s="858"/>
      <c r="F10" s="64"/>
      <c r="G10" s="865"/>
      <c r="H10" s="866"/>
      <c r="I10" s="867"/>
      <c r="J10" s="1"/>
      <c r="K10" s="1"/>
      <c r="L10" s="1"/>
    </row>
    <row r="11" spans="1:14" s="3" customFormat="1" ht="24" customHeight="1" thickTop="1" x14ac:dyDescent="0.15">
      <c r="A11" s="789" t="s">
        <v>831</v>
      </c>
      <c r="B11" s="789" t="s">
        <v>921</v>
      </c>
      <c r="C11" s="789" t="s">
        <v>490</v>
      </c>
      <c r="D11" s="800" t="s">
        <v>492</v>
      </c>
      <c r="E11" s="789" t="s">
        <v>491</v>
      </c>
      <c r="F11" s="64"/>
      <c r="G11" s="790" t="s">
        <v>925</v>
      </c>
      <c r="H11" s="790"/>
      <c r="I11" s="790" t="s">
        <v>834</v>
      </c>
      <c r="J11" s="9"/>
      <c r="K11" s="9"/>
      <c r="L11" s="9">
        <v>1</v>
      </c>
      <c r="M11" s="7" t="s">
        <v>160</v>
      </c>
      <c r="N11" s="772">
        <f t="shared" ref="N11:N21" si="0">SUMIF($D$12:$D$346,M11,$E$12:$E$346)</f>
        <v>0</v>
      </c>
    </row>
    <row r="12" spans="1:14" s="3" customFormat="1" ht="24" customHeight="1" x14ac:dyDescent="0.15">
      <c r="A12" s="817"/>
      <c r="B12" s="806"/>
      <c r="C12" s="787"/>
      <c r="D12" s="788"/>
      <c r="E12" s="799"/>
      <c r="F12" s="64"/>
      <c r="G12" s="66" t="s">
        <v>157</v>
      </c>
      <c r="H12" s="68" t="s">
        <v>866</v>
      </c>
      <c r="I12" s="311">
        <f>N11+N13+N15+N16+N18+N20</f>
        <v>0</v>
      </c>
      <c r="J12" s="9"/>
      <c r="K12" s="9"/>
      <c r="L12" s="9">
        <v>2</v>
      </c>
      <c r="M12" s="7" t="s">
        <v>161</v>
      </c>
      <c r="N12" s="772">
        <f t="shared" si="0"/>
        <v>0</v>
      </c>
    </row>
    <row r="13" spans="1:14" s="3" customFormat="1" ht="24" customHeight="1" x14ac:dyDescent="0.15">
      <c r="A13" s="817"/>
      <c r="B13" s="805"/>
      <c r="C13" s="787"/>
      <c r="D13" s="788"/>
      <c r="E13" s="799"/>
      <c r="F13" s="64"/>
      <c r="G13" s="66" t="s">
        <v>1069</v>
      </c>
      <c r="H13" s="68" t="s">
        <v>30</v>
      </c>
      <c r="I13" s="311">
        <f>N12+N14+N17+N19+N21</f>
        <v>0</v>
      </c>
      <c r="J13" s="9"/>
      <c r="K13" s="9"/>
      <c r="L13" s="9">
        <v>3</v>
      </c>
      <c r="M13" s="7" t="s">
        <v>165</v>
      </c>
      <c r="N13" s="772">
        <f t="shared" si="0"/>
        <v>0</v>
      </c>
    </row>
    <row r="14" spans="1:14" s="3" customFormat="1" ht="24" customHeight="1" x14ac:dyDescent="0.15">
      <c r="A14" s="817"/>
      <c r="B14" s="805"/>
      <c r="C14" s="787"/>
      <c r="D14" s="788"/>
      <c r="E14" s="799"/>
      <c r="F14" s="64"/>
      <c r="G14" s="69" t="s">
        <v>1070</v>
      </c>
      <c r="H14" s="68" t="s">
        <v>1058</v>
      </c>
      <c r="I14" s="311">
        <f>SUMIF($D$12:$D$346,M22,$E$12:$E$346)</f>
        <v>0</v>
      </c>
      <c r="J14" s="9"/>
      <c r="K14" s="9"/>
      <c r="L14" s="9">
        <v>4</v>
      </c>
      <c r="M14" s="7" t="s">
        <v>166</v>
      </c>
      <c r="N14" s="772">
        <f t="shared" si="0"/>
        <v>0</v>
      </c>
    </row>
    <row r="15" spans="1:14" s="3" customFormat="1" ht="24" customHeight="1" x14ac:dyDescent="0.15">
      <c r="A15" s="817"/>
      <c r="B15" s="805"/>
      <c r="C15" s="787"/>
      <c r="D15" s="788"/>
      <c r="E15" s="799"/>
      <c r="F15" s="64"/>
      <c r="G15" s="798" t="s">
        <v>854</v>
      </c>
      <c r="H15" s="301"/>
      <c r="I15" s="312"/>
      <c r="J15" s="9"/>
      <c r="K15" s="9"/>
      <c r="L15" s="9">
        <v>5</v>
      </c>
      <c r="M15" s="7" t="s">
        <v>173</v>
      </c>
      <c r="N15" s="772">
        <f t="shared" si="0"/>
        <v>0</v>
      </c>
    </row>
    <row r="16" spans="1:14" s="3" customFormat="1" ht="24" customHeight="1" x14ac:dyDescent="0.15">
      <c r="A16" s="817"/>
      <c r="B16" s="805"/>
      <c r="C16" s="787"/>
      <c r="D16" s="788"/>
      <c r="E16" s="799"/>
      <c r="F16" s="64"/>
      <c r="G16" s="798" t="s">
        <v>855</v>
      </c>
      <c r="H16" s="301"/>
      <c r="I16" s="312"/>
      <c r="J16" s="9"/>
      <c r="K16" s="9"/>
      <c r="L16" s="9">
        <v>6</v>
      </c>
      <c r="M16" s="7" t="s">
        <v>163</v>
      </c>
      <c r="N16" s="772">
        <f t="shared" si="0"/>
        <v>0</v>
      </c>
    </row>
    <row r="17" spans="1:14" s="3" customFormat="1" ht="24" customHeight="1" x14ac:dyDescent="0.15">
      <c r="A17" s="817"/>
      <c r="B17" s="805"/>
      <c r="C17" s="787"/>
      <c r="D17" s="788"/>
      <c r="E17" s="799"/>
      <c r="F17" s="64"/>
      <c r="G17" s="67" t="s">
        <v>1071</v>
      </c>
      <c r="H17" s="70" t="s">
        <v>924</v>
      </c>
      <c r="I17" s="313">
        <f>I12+I13+I14-I15+I16</f>
        <v>0</v>
      </c>
      <c r="J17" s="10"/>
      <c r="K17" s="10"/>
      <c r="L17" s="9">
        <v>7</v>
      </c>
      <c r="M17" s="7" t="s">
        <v>164</v>
      </c>
      <c r="N17" s="772">
        <f t="shared" si="0"/>
        <v>0</v>
      </c>
    </row>
    <row r="18" spans="1:14" s="3" customFormat="1" ht="24" customHeight="1" x14ac:dyDescent="0.15">
      <c r="A18" s="817"/>
      <c r="B18" s="805"/>
      <c r="C18" s="787"/>
      <c r="D18" s="788"/>
      <c r="E18" s="799"/>
      <c r="F18" s="64"/>
      <c r="G18" s="845" t="s">
        <v>914</v>
      </c>
      <c r="H18" s="846"/>
      <c r="I18" s="847"/>
      <c r="J18" s="10"/>
      <c r="K18" s="10"/>
      <c r="L18" s="9">
        <v>8</v>
      </c>
      <c r="M18" s="7" t="s">
        <v>167</v>
      </c>
      <c r="N18" s="772">
        <f t="shared" si="0"/>
        <v>0</v>
      </c>
    </row>
    <row r="19" spans="1:14" s="3" customFormat="1" ht="24" customHeight="1" x14ac:dyDescent="0.15">
      <c r="A19" s="817"/>
      <c r="B19" s="805"/>
      <c r="C19" s="787"/>
      <c r="D19" s="788"/>
      <c r="E19" s="799"/>
      <c r="F19" s="64"/>
      <c r="G19" s="848"/>
      <c r="H19" s="849"/>
      <c r="I19" s="850"/>
      <c r="J19" s="10"/>
      <c r="K19" s="10"/>
      <c r="L19" s="9">
        <v>9</v>
      </c>
      <c r="M19" s="7" t="s">
        <v>168</v>
      </c>
      <c r="N19" s="772">
        <f t="shared" si="0"/>
        <v>0</v>
      </c>
    </row>
    <row r="20" spans="1:14" s="3" customFormat="1" ht="24" customHeight="1" x14ac:dyDescent="0.15">
      <c r="A20" s="817"/>
      <c r="B20" s="805"/>
      <c r="C20" s="787"/>
      <c r="D20" s="788"/>
      <c r="E20" s="799"/>
      <c r="F20" s="64"/>
      <c r="G20" s="65"/>
      <c r="H20" s="64"/>
      <c r="I20" s="71"/>
      <c r="J20" s="8"/>
      <c r="K20" s="8"/>
      <c r="L20" s="9">
        <v>10</v>
      </c>
      <c r="M20" s="7" t="s">
        <v>320</v>
      </c>
      <c r="N20" s="772">
        <f t="shared" si="0"/>
        <v>0</v>
      </c>
    </row>
    <row r="21" spans="1:14" s="3" customFormat="1" ht="24" customHeight="1" x14ac:dyDescent="0.15">
      <c r="A21" s="817"/>
      <c r="B21" s="805"/>
      <c r="C21" s="787"/>
      <c r="D21" s="788"/>
      <c r="E21" s="799"/>
      <c r="F21" s="64"/>
      <c r="G21" s="859" t="s">
        <v>563</v>
      </c>
      <c r="H21" s="860"/>
      <c r="I21" s="861"/>
      <c r="J21" s="8"/>
      <c r="K21" s="8"/>
      <c r="L21" s="9">
        <v>11</v>
      </c>
      <c r="M21" s="7" t="s">
        <v>321</v>
      </c>
      <c r="N21" s="772">
        <f t="shared" si="0"/>
        <v>0</v>
      </c>
    </row>
    <row r="22" spans="1:14" s="3" customFormat="1" ht="24" customHeight="1" x14ac:dyDescent="0.15">
      <c r="A22" s="817"/>
      <c r="B22" s="805"/>
      <c r="C22" s="787"/>
      <c r="D22" s="788"/>
      <c r="E22" s="799"/>
      <c r="F22" s="64"/>
      <c r="G22" s="791" t="s">
        <v>926</v>
      </c>
      <c r="H22" s="792"/>
      <c r="I22" s="793" t="s">
        <v>834</v>
      </c>
      <c r="J22" s="9"/>
      <c r="K22" s="9"/>
      <c r="L22" s="9">
        <v>12</v>
      </c>
      <c r="M22" s="7" t="s">
        <v>837</v>
      </c>
      <c r="N22" s="786"/>
    </row>
    <row r="23" spans="1:14" s="3" customFormat="1" ht="24" customHeight="1" x14ac:dyDescent="0.15">
      <c r="A23" s="817"/>
      <c r="B23" s="805"/>
      <c r="C23" s="787"/>
      <c r="D23" s="788"/>
      <c r="E23" s="799"/>
      <c r="F23" s="64"/>
      <c r="G23" s="66" t="s">
        <v>1073</v>
      </c>
      <c r="H23" s="68" t="s">
        <v>867</v>
      </c>
      <c r="I23" s="311">
        <f>SUMIF($D$12:$D$346,M23,$E$12:$E$346)</f>
        <v>0</v>
      </c>
      <c r="J23" s="9"/>
      <c r="K23" s="9"/>
      <c r="L23" s="9">
        <v>13</v>
      </c>
      <c r="M23" s="7" t="s">
        <v>856</v>
      </c>
    </row>
    <row r="24" spans="1:14" s="3" customFormat="1" ht="24" customHeight="1" x14ac:dyDescent="0.15">
      <c r="A24" s="817"/>
      <c r="B24" s="805"/>
      <c r="C24" s="787"/>
      <c r="D24" s="788"/>
      <c r="E24" s="799"/>
      <c r="F24" s="64"/>
      <c r="G24" s="66" t="s">
        <v>1082</v>
      </c>
      <c r="H24" s="68" t="s">
        <v>868</v>
      </c>
      <c r="I24" s="311">
        <f>SUMIF($D$12:$D$346,M24,$E$12:$E$346)</f>
        <v>0</v>
      </c>
      <c r="J24" s="9"/>
      <c r="K24" s="9"/>
      <c r="L24" s="9">
        <v>14</v>
      </c>
      <c r="M24" s="7" t="s">
        <v>859</v>
      </c>
    </row>
    <row r="25" spans="1:14" s="3" customFormat="1" ht="24" customHeight="1" x14ac:dyDescent="0.15">
      <c r="A25" s="817"/>
      <c r="B25" s="805"/>
      <c r="C25" s="787"/>
      <c r="D25" s="788"/>
      <c r="E25" s="799"/>
      <c r="F25" s="64"/>
      <c r="G25" s="794" t="s">
        <v>1087</v>
      </c>
      <c r="H25" s="68" t="s">
        <v>869</v>
      </c>
      <c r="I25" s="311">
        <f>'償却資産明細書(入力)'!W29</f>
        <v>0</v>
      </c>
      <c r="J25" s="9"/>
      <c r="K25" s="9"/>
      <c r="L25" s="9">
        <v>15</v>
      </c>
      <c r="M25" s="7" t="s">
        <v>843</v>
      </c>
    </row>
    <row r="26" spans="1:14" s="3" customFormat="1" ht="24" customHeight="1" x14ac:dyDescent="0.15">
      <c r="A26" s="817"/>
      <c r="B26" s="805"/>
      <c r="C26" s="787"/>
      <c r="D26" s="788"/>
      <c r="E26" s="799"/>
      <c r="F26" s="64"/>
      <c r="G26" s="66" t="s">
        <v>1072</v>
      </c>
      <c r="H26" s="68" t="s">
        <v>870</v>
      </c>
      <c r="I26" s="311">
        <f t="shared" ref="I26:I46" si="1">SUMIF($D$12:$D$346,M25,$E$12:$E$346)</f>
        <v>0</v>
      </c>
      <c r="J26" s="9"/>
      <c r="K26" s="9"/>
      <c r="L26" s="9">
        <v>16</v>
      </c>
      <c r="M26" s="7" t="s">
        <v>844</v>
      </c>
    </row>
    <row r="27" spans="1:14" s="3" customFormat="1" ht="24" customHeight="1" x14ac:dyDescent="0.15">
      <c r="A27" s="817"/>
      <c r="B27" s="805"/>
      <c r="C27" s="787"/>
      <c r="D27" s="788"/>
      <c r="E27" s="799"/>
      <c r="F27" s="64"/>
      <c r="G27" s="66" t="s">
        <v>1063</v>
      </c>
      <c r="H27" s="68" t="s">
        <v>871</v>
      </c>
      <c r="I27" s="311">
        <f t="shared" si="1"/>
        <v>0</v>
      </c>
      <c r="J27" s="9"/>
      <c r="K27" s="9"/>
      <c r="L27" s="9">
        <v>17</v>
      </c>
      <c r="M27" s="7" t="s">
        <v>846</v>
      </c>
    </row>
    <row r="28" spans="1:14" s="3" customFormat="1" ht="24" customHeight="1" x14ac:dyDescent="0.15">
      <c r="A28" s="817"/>
      <c r="B28" s="805"/>
      <c r="C28" s="787"/>
      <c r="D28" s="788"/>
      <c r="E28" s="799"/>
      <c r="F28" s="64"/>
      <c r="G28" s="66" t="s">
        <v>1083</v>
      </c>
      <c r="H28" s="68" t="s">
        <v>872</v>
      </c>
      <c r="I28" s="311">
        <f t="shared" si="1"/>
        <v>0</v>
      </c>
      <c r="J28" s="9"/>
      <c r="K28" s="9"/>
      <c r="L28" s="9">
        <v>18</v>
      </c>
      <c r="M28" s="7" t="s">
        <v>847</v>
      </c>
    </row>
    <row r="29" spans="1:14" s="3" customFormat="1" ht="24" customHeight="1" x14ac:dyDescent="0.15">
      <c r="A29" s="817"/>
      <c r="B29" s="805"/>
      <c r="C29" s="787"/>
      <c r="D29" s="788"/>
      <c r="E29" s="799"/>
      <c r="F29" s="64"/>
      <c r="G29" s="66" t="s">
        <v>1075</v>
      </c>
      <c r="H29" s="68" t="s">
        <v>873</v>
      </c>
      <c r="I29" s="311">
        <f t="shared" si="1"/>
        <v>0</v>
      </c>
      <c r="J29" s="9"/>
      <c r="K29" s="9"/>
      <c r="L29" s="9">
        <v>19</v>
      </c>
      <c r="M29" s="7" t="s">
        <v>861</v>
      </c>
    </row>
    <row r="30" spans="1:14" s="3" customFormat="1" ht="24" customHeight="1" x14ac:dyDescent="0.15">
      <c r="A30" s="817"/>
      <c r="B30" s="805"/>
      <c r="C30" s="787"/>
      <c r="D30" s="788"/>
      <c r="E30" s="799"/>
      <c r="F30" s="64"/>
      <c r="G30" s="66" t="s">
        <v>1074</v>
      </c>
      <c r="H30" s="68" t="s">
        <v>874</v>
      </c>
      <c r="I30" s="311">
        <f t="shared" si="1"/>
        <v>0</v>
      </c>
      <c r="J30" s="9"/>
      <c r="K30" s="9"/>
      <c r="L30" s="9">
        <v>20</v>
      </c>
      <c r="M30" s="7" t="s">
        <v>848</v>
      </c>
    </row>
    <row r="31" spans="1:14" s="3" customFormat="1" ht="24" customHeight="1" x14ac:dyDescent="0.15">
      <c r="A31" s="817"/>
      <c r="B31" s="805"/>
      <c r="C31" s="787"/>
      <c r="D31" s="788"/>
      <c r="E31" s="799"/>
      <c r="F31" s="64"/>
      <c r="G31" s="66" t="s">
        <v>1076</v>
      </c>
      <c r="H31" s="68" t="s">
        <v>849</v>
      </c>
      <c r="I31" s="311">
        <f t="shared" si="1"/>
        <v>0</v>
      </c>
      <c r="J31" s="9"/>
      <c r="K31" s="9"/>
      <c r="L31" s="9">
        <v>21</v>
      </c>
      <c r="M31" s="7" t="s">
        <v>850</v>
      </c>
    </row>
    <row r="32" spans="1:14" s="3" customFormat="1" ht="24" customHeight="1" x14ac:dyDescent="0.15">
      <c r="A32" s="817"/>
      <c r="B32" s="805"/>
      <c r="C32" s="787"/>
      <c r="D32" s="788"/>
      <c r="E32" s="799"/>
      <c r="F32" s="64"/>
      <c r="G32" s="66" t="s">
        <v>1084</v>
      </c>
      <c r="H32" s="68" t="s">
        <v>875</v>
      </c>
      <c r="I32" s="311">
        <f t="shared" si="1"/>
        <v>0</v>
      </c>
      <c r="J32" s="9"/>
      <c r="K32" s="9"/>
      <c r="L32" s="9">
        <v>22</v>
      </c>
      <c r="M32" s="7" t="s">
        <v>851</v>
      </c>
    </row>
    <row r="33" spans="1:13" s="3" customFormat="1" ht="24" customHeight="1" x14ac:dyDescent="0.15">
      <c r="A33" s="817"/>
      <c r="B33" s="805"/>
      <c r="C33" s="787"/>
      <c r="D33" s="788"/>
      <c r="E33" s="799"/>
      <c r="F33" s="64"/>
      <c r="G33" s="66" t="s">
        <v>1085</v>
      </c>
      <c r="H33" s="68" t="s">
        <v>876</v>
      </c>
      <c r="I33" s="311">
        <f t="shared" si="1"/>
        <v>0</v>
      </c>
      <c r="J33" s="9"/>
      <c r="K33" s="9"/>
      <c r="L33" s="9">
        <v>23</v>
      </c>
      <c r="M33" s="7" t="s">
        <v>862</v>
      </c>
    </row>
    <row r="34" spans="1:13" s="3" customFormat="1" ht="24" customHeight="1" x14ac:dyDescent="0.15">
      <c r="A34" s="817"/>
      <c r="B34" s="805"/>
      <c r="C34" s="787"/>
      <c r="D34" s="788"/>
      <c r="E34" s="799"/>
      <c r="F34" s="64"/>
      <c r="G34" s="66" t="s">
        <v>1086</v>
      </c>
      <c r="H34" s="68" t="s">
        <v>877</v>
      </c>
      <c r="I34" s="311">
        <f t="shared" si="1"/>
        <v>0</v>
      </c>
      <c r="J34" s="9"/>
      <c r="K34" s="9"/>
      <c r="L34" s="9">
        <v>24</v>
      </c>
      <c r="M34" s="7" t="s">
        <v>852</v>
      </c>
    </row>
    <row r="35" spans="1:13" s="3" customFormat="1" ht="24" customHeight="1" x14ac:dyDescent="0.15">
      <c r="A35" s="817"/>
      <c r="B35" s="805"/>
      <c r="C35" s="787"/>
      <c r="D35" s="788"/>
      <c r="E35" s="799"/>
      <c r="F35" s="64"/>
      <c r="G35" s="66" t="s">
        <v>1081</v>
      </c>
      <c r="H35" s="68" t="s">
        <v>878</v>
      </c>
      <c r="I35" s="311">
        <f t="shared" si="1"/>
        <v>0</v>
      </c>
      <c r="J35" s="9"/>
      <c r="K35" s="9"/>
      <c r="L35" s="9">
        <v>25</v>
      </c>
      <c r="M35" s="7" t="s">
        <v>835</v>
      </c>
    </row>
    <row r="36" spans="1:13" s="3" customFormat="1" ht="24" customHeight="1" x14ac:dyDescent="0.15">
      <c r="A36" s="817"/>
      <c r="B36" s="805"/>
      <c r="C36" s="787"/>
      <c r="D36" s="788"/>
      <c r="E36" s="799"/>
      <c r="F36" s="64"/>
      <c r="G36" s="66" t="s">
        <v>1080</v>
      </c>
      <c r="H36" s="68" t="s">
        <v>879</v>
      </c>
      <c r="I36" s="311">
        <f t="shared" si="1"/>
        <v>0</v>
      </c>
      <c r="J36" s="9"/>
      <c r="K36" s="9"/>
      <c r="L36" s="9">
        <v>26</v>
      </c>
      <c r="M36" s="7" t="s">
        <v>836</v>
      </c>
    </row>
    <row r="37" spans="1:13" s="3" customFormat="1" ht="24" customHeight="1" x14ac:dyDescent="0.15">
      <c r="A37" s="817"/>
      <c r="B37" s="805"/>
      <c r="C37" s="787"/>
      <c r="D37" s="788"/>
      <c r="E37" s="799"/>
      <c r="F37" s="64"/>
      <c r="G37" s="66" t="s">
        <v>1079</v>
      </c>
      <c r="H37" s="68" t="s">
        <v>880</v>
      </c>
      <c r="I37" s="311">
        <f t="shared" si="1"/>
        <v>0</v>
      </c>
      <c r="J37" s="9"/>
      <c r="K37" s="9"/>
      <c r="L37" s="9">
        <v>27</v>
      </c>
      <c r="M37" s="7" t="s">
        <v>838</v>
      </c>
    </row>
    <row r="38" spans="1:13" s="3" customFormat="1" ht="24" customHeight="1" x14ac:dyDescent="0.15">
      <c r="A38" s="817"/>
      <c r="B38" s="805"/>
      <c r="C38" s="787"/>
      <c r="D38" s="788"/>
      <c r="E38" s="799"/>
      <c r="F38" s="64"/>
      <c r="G38" s="66" t="s">
        <v>1089</v>
      </c>
      <c r="H38" s="68" t="s">
        <v>881</v>
      </c>
      <c r="I38" s="311">
        <f t="shared" si="1"/>
        <v>0</v>
      </c>
      <c r="J38" s="9"/>
      <c r="K38" s="9"/>
      <c r="L38" s="9">
        <v>28</v>
      </c>
      <c r="M38" s="7" t="s">
        <v>863</v>
      </c>
    </row>
    <row r="39" spans="1:13" s="3" customFormat="1" ht="24" customHeight="1" x14ac:dyDescent="0.15">
      <c r="A39" s="817"/>
      <c r="B39" s="805"/>
      <c r="C39" s="787"/>
      <c r="D39" s="788"/>
      <c r="E39" s="799"/>
      <c r="F39" s="64"/>
      <c r="G39" s="66" t="s">
        <v>1088</v>
      </c>
      <c r="H39" s="68" t="s">
        <v>882</v>
      </c>
      <c r="I39" s="311">
        <f t="shared" si="1"/>
        <v>0</v>
      </c>
      <c r="J39" s="9"/>
      <c r="K39" s="9"/>
      <c r="L39" s="9">
        <v>29</v>
      </c>
      <c r="M39" s="7" t="s">
        <v>864</v>
      </c>
    </row>
    <row r="40" spans="1:13" s="3" customFormat="1" ht="24" customHeight="1" x14ac:dyDescent="0.15">
      <c r="A40" s="817"/>
      <c r="B40" s="805"/>
      <c r="C40" s="787"/>
      <c r="D40" s="788"/>
      <c r="E40" s="799"/>
      <c r="F40" s="64"/>
      <c r="G40" s="66" t="s">
        <v>1078</v>
      </c>
      <c r="H40" s="68" t="s">
        <v>853</v>
      </c>
      <c r="I40" s="311">
        <f t="shared" si="1"/>
        <v>0</v>
      </c>
      <c r="J40" s="9"/>
      <c r="K40" s="9"/>
      <c r="L40" s="9">
        <v>30</v>
      </c>
      <c r="M40" s="7" t="s">
        <v>841</v>
      </c>
    </row>
    <row r="41" spans="1:13" s="3" customFormat="1" ht="24" customHeight="1" thickBot="1" x14ac:dyDescent="0.2">
      <c r="A41" s="817"/>
      <c r="B41" s="805"/>
      <c r="C41" s="787"/>
      <c r="D41" s="788"/>
      <c r="E41" s="799"/>
      <c r="F41" s="64"/>
      <c r="G41" s="69" t="s">
        <v>0</v>
      </c>
      <c r="H41" s="68" t="s">
        <v>883</v>
      </c>
      <c r="I41" s="311">
        <f t="shared" si="1"/>
        <v>0</v>
      </c>
      <c r="J41" s="9"/>
      <c r="K41" s="9"/>
      <c r="L41" s="9">
        <v>31</v>
      </c>
      <c r="M41" s="7" t="str">
        <f>IF(G42="","",G42)</f>
        <v>ヨ</v>
      </c>
    </row>
    <row r="42" spans="1:13" s="3" customFormat="1" ht="24" customHeight="1" thickTop="1" x14ac:dyDescent="0.15">
      <c r="A42" s="817"/>
      <c r="B42" s="805"/>
      <c r="C42" s="787"/>
      <c r="D42" s="788"/>
      <c r="E42" s="799"/>
      <c r="F42" s="64"/>
      <c r="G42" s="795" t="s">
        <v>85</v>
      </c>
      <c r="H42" s="558" t="s">
        <v>884</v>
      </c>
      <c r="I42" s="311">
        <f t="shared" si="1"/>
        <v>0</v>
      </c>
      <c r="J42" s="9"/>
      <c r="K42" s="9"/>
      <c r="L42" s="9">
        <v>32</v>
      </c>
      <c r="M42" s="7" t="str">
        <f>IF(G43="","",G43)</f>
        <v>タ</v>
      </c>
    </row>
    <row r="43" spans="1:13" s="3" customFormat="1" ht="24" customHeight="1" x14ac:dyDescent="0.15">
      <c r="A43" s="817"/>
      <c r="B43" s="805"/>
      <c r="C43" s="787"/>
      <c r="D43" s="788"/>
      <c r="E43" s="799"/>
      <c r="F43" s="64"/>
      <c r="G43" s="796" t="s">
        <v>86</v>
      </c>
      <c r="H43" s="558" t="s">
        <v>885</v>
      </c>
      <c r="I43" s="311">
        <f t="shared" si="1"/>
        <v>0</v>
      </c>
      <c r="J43" s="9"/>
      <c r="K43" s="9"/>
      <c r="L43" s="9">
        <v>33</v>
      </c>
      <c r="M43" s="7" t="str">
        <f>IF(G44="","",G44)</f>
        <v>レ</v>
      </c>
    </row>
    <row r="44" spans="1:13" s="3" customFormat="1" ht="24" customHeight="1" x14ac:dyDescent="0.15">
      <c r="A44" s="817"/>
      <c r="B44" s="805"/>
      <c r="C44" s="787"/>
      <c r="D44" s="788"/>
      <c r="E44" s="799"/>
      <c r="F44" s="64"/>
      <c r="G44" s="796" t="s">
        <v>87</v>
      </c>
      <c r="H44" s="558" t="s">
        <v>886</v>
      </c>
      <c r="I44" s="311">
        <f t="shared" si="1"/>
        <v>0</v>
      </c>
      <c r="J44" s="9"/>
      <c r="K44" s="9"/>
      <c r="L44" s="9">
        <v>34</v>
      </c>
      <c r="M44" s="7" t="str">
        <f>IF(G45="","",G45)</f>
        <v>ソ</v>
      </c>
    </row>
    <row r="45" spans="1:13" s="3" customFormat="1" ht="24" customHeight="1" thickBot="1" x14ac:dyDescent="0.2">
      <c r="A45" s="817"/>
      <c r="B45" s="805"/>
      <c r="C45" s="787"/>
      <c r="D45" s="788"/>
      <c r="E45" s="799"/>
      <c r="F45" s="64"/>
      <c r="G45" s="797" t="s">
        <v>88</v>
      </c>
      <c r="H45" s="558" t="s">
        <v>887</v>
      </c>
      <c r="I45" s="311">
        <f t="shared" si="1"/>
        <v>0</v>
      </c>
      <c r="J45" s="9"/>
      <c r="K45" s="9"/>
      <c r="L45" s="9">
        <v>35</v>
      </c>
      <c r="M45" s="7" t="s">
        <v>865</v>
      </c>
    </row>
    <row r="46" spans="1:13" s="3" customFormat="1" ht="24" customHeight="1" thickTop="1" x14ac:dyDescent="0.15">
      <c r="A46" s="817"/>
      <c r="B46" s="805"/>
      <c r="C46" s="787"/>
      <c r="D46" s="788"/>
      <c r="E46" s="799"/>
      <c r="F46" s="64"/>
      <c r="G46" s="67" t="s">
        <v>1077</v>
      </c>
      <c r="H46" s="68" t="s">
        <v>89</v>
      </c>
      <c r="I46" s="311">
        <f t="shared" si="1"/>
        <v>0</v>
      </c>
      <c r="J46" s="9"/>
      <c r="K46" s="9"/>
      <c r="L46" s="9"/>
      <c r="M46" s="7"/>
    </row>
    <row r="47" spans="1:13" s="3" customFormat="1" ht="24" customHeight="1" x14ac:dyDescent="0.15">
      <c r="A47" s="817"/>
      <c r="B47" s="805"/>
      <c r="C47" s="787"/>
      <c r="D47" s="788"/>
      <c r="E47" s="799"/>
      <c r="F47" s="64"/>
      <c r="G47" s="66"/>
      <c r="H47" s="68"/>
      <c r="I47" s="311"/>
      <c r="J47" s="9"/>
      <c r="K47" s="9"/>
      <c r="L47" s="9"/>
      <c r="M47" s="7"/>
    </row>
    <row r="48" spans="1:13" s="3" customFormat="1" ht="24" customHeight="1" x14ac:dyDescent="0.15">
      <c r="A48" s="817"/>
      <c r="B48" s="805"/>
      <c r="C48" s="787"/>
      <c r="D48" s="788"/>
      <c r="E48" s="799"/>
      <c r="F48" s="64"/>
      <c r="G48" s="794" t="s">
        <v>890</v>
      </c>
      <c r="H48" s="301" t="s">
        <v>90</v>
      </c>
      <c r="I48" s="312"/>
      <c r="J48" s="9"/>
      <c r="K48" s="9"/>
      <c r="L48" s="9"/>
      <c r="M48" s="7"/>
    </row>
    <row r="49" spans="1:12" s="3" customFormat="1" ht="24" customHeight="1" x14ac:dyDescent="0.15">
      <c r="A49" s="817"/>
      <c r="B49" s="805"/>
      <c r="C49" s="787"/>
      <c r="D49" s="788"/>
      <c r="E49" s="799"/>
      <c r="F49" s="64"/>
      <c r="G49" s="794" t="s">
        <v>891</v>
      </c>
      <c r="H49" s="301" t="s">
        <v>91</v>
      </c>
      <c r="I49" s="312"/>
      <c r="J49" s="9"/>
      <c r="K49" s="9"/>
      <c r="L49" s="9"/>
    </row>
    <row r="50" spans="1:12" s="3" customFormat="1" ht="24" customHeight="1" x14ac:dyDescent="0.15">
      <c r="A50" s="817"/>
      <c r="B50" s="805"/>
      <c r="C50" s="787"/>
      <c r="D50" s="788"/>
      <c r="E50" s="799"/>
      <c r="F50" s="64"/>
      <c r="G50" s="794" t="s">
        <v>892</v>
      </c>
      <c r="H50" s="301" t="s">
        <v>92</v>
      </c>
      <c r="I50" s="314"/>
      <c r="J50" s="9"/>
      <c r="K50" s="9"/>
      <c r="L50" s="9"/>
    </row>
    <row r="51" spans="1:12" s="3" customFormat="1" ht="24" customHeight="1" x14ac:dyDescent="0.15">
      <c r="A51" s="817"/>
      <c r="B51" s="805"/>
      <c r="C51" s="787"/>
      <c r="D51" s="788"/>
      <c r="E51" s="799"/>
      <c r="F51" s="64"/>
      <c r="G51" s="66" t="s">
        <v>889</v>
      </c>
      <c r="H51" s="68" t="s">
        <v>927</v>
      </c>
      <c r="I51" s="311">
        <f>SUM(I23:I48)-I49-I50</f>
        <v>0</v>
      </c>
      <c r="J51" s="9"/>
      <c r="K51" s="9"/>
      <c r="L51" s="9"/>
    </row>
    <row r="52" spans="1:12" s="3" customFormat="1" ht="24" customHeight="1" x14ac:dyDescent="0.15">
      <c r="A52" s="817"/>
      <c r="B52" s="805"/>
      <c r="C52" s="787"/>
      <c r="D52" s="788"/>
      <c r="E52" s="799"/>
      <c r="F52" s="64"/>
      <c r="G52" s="839" t="s">
        <v>913</v>
      </c>
      <c r="H52" s="840"/>
      <c r="I52" s="841"/>
      <c r="J52" s="9"/>
      <c r="K52" s="9"/>
      <c r="L52" s="9"/>
    </row>
    <row r="53" spans="1:12" s="3" customFormat="1" ht="24" customHeight="1" x14ac:dyDescent="0.15">
      <c r="A53" s="817"/>
      <c r="B53" s="805"/>
      <c r="C53" s="787"/>
      <c r="D53" s="788"/>
      <c r="E53" s="799"/>
      <c r="F53" s="64"/>
      <c r="G53" s="842"/>
      <c r="H53" s="843"/>
      <c r="I53" s="844"/>
      <c r="J53" s="9"/>
      <c r="K53" s="9"/>
      <c r="L53" s="9"/>
    </row>
    <row r="54" spans="1:12" s="3" customFormat="1" ht="24" customHeight="1" x14ac:dyDescent="0.15">
      <c r="A54" s="817"/>
      <c r="B54" s="805"/>
      <c r="C54" s="787"/>
      <c r="D54" s="788"/>
      <c r="E54" s="799"/>
      <c r="F54" s="64"/>
      <c r="G54" s="12"/>
      <c r="H54" s="12"/>
      <c r="I54" s="13"/>
      <c r="J54" s="9"/>
      <c r="K54" s="9"/>
      <c r="L54" s="9"/>
    </row>
    <row r="55" spans="1:12" s="3" customFormat="1" ht="24" customHeight="1" x14ac:dyDescent="0.15">
      <c r="A55" s="817"/>
      <c r="B55" s="805"/>
      <c r="C55" s="787"/>
      <c r="D55" s="788"/>
      <c r="E55" s="799"/>
      <c r="F55" s="64"/>
      <c r="G55" s="66" t="s">
        <v>923</v>
      </c>
      <c r="H55" s="66" t="s">
        <v>893</v>
      </c>
      <c r="I55" s="315">
        <f>I17-I51</f>
        <v>0</v>
      </c>
      <c r="J55" s="9"/>
      <c r="K55" s="9"/>
      <c r="L55" s="9"/>
    </row>
    <row r="56" spans="1:12" s="3" customFormat="1" ht="24" customHeight="1" x14ac:dyDescent="0.15">
      <c r="A56" s="817"/>
      <c r="B56" s="805"/>
      <c r="C56" s="787"/>
      <c r="D56" s="788"/>
      <c r="E56" s="799"/>
      <c r="F56" s="64"/>
      <c r="G56" s="794" t="s">
        <v>1</v>
      </c>
      <c r="H56" s="70" t="s">
        <v>894</v>
      </c>
      <c r="I56" s="313">
        <f>専従者控除シート!B8</f>
        <v>0</v>
      </c>
      <c r="J56" s="9"/>
      <c r="K56" s="9"/>
      <c r="L56" s="9"/>
    </row>
    <row r="57" spans="1:12" s="3" customFormat="1" ht="24" customHeight="1" x14ac:dyDescent="0.15">
      <c r="A57" s="817"/>
      <c r="B57" s="805"/>
      <c r="C57" s="787"/>
      <c r="D57" s="788"/>
      <c r="E57" s="799"/>
      <c r="F57" s="64"/>
      <c r="G57" s="66" t="s">
        <v>2</v>
      </c>
      <c r="H57" s="68" t="s">
        <v>895</v>
      </c>
      <c r="I57" s="311">
        <f>I55-I56</f>
        <v>0</v>
      </c>
      <c r="J57" s="9"/>
      <c r="K57" s="9"/>
      <c r="L57" s="9"/>
    </row>
    <row r="58" spans="1:12" s="3" customFormat="1" ht="24" customHeight="1" x14ac:dyDescent="0.15">
      <c r="A58" s="817"/>
      <c r="B58" s="805"/>
      <c r="C58" s="787"/>
      <c r="D58" s="788"/>
      <c r="E58" s="799"/>
      <c r="F58" s="64"/>
      <c r="G58" s="64"/>
      <c r="H58" s="64"/>
      <c r="I58" s="64"/>
      <c r="J58" s="9"/>
      <c r="K58" s="9"/>
      <c r="L58" s="9"/>
    </row>
    <row r="59" spans="1:12" s="3" customFormat="1" ht="24" customHeight="1" x14ac:dyDescent="0.15">
      <c r="A59" s="817"/>
      <c r="B59" s="805"/>
      <c r="C59" s="787"/>
      <c r="D59" s="788"/>
      <c r="E59" s="799"/>
      <c r="F59" s="64"/>
      <c r="G59" s="65"/>
      <c r="H59" s="64"/>
      <c r="I59" s="72"/>
      <c r="J59" s="9"/>
      <c r="K59" s="9"/>
      <c r="L59" s="9"/>
    </row>
    <row r="60" spans="1:12" s="3" customFormat="1" ht="24" customHeight="1" x14ac:dyDescent="0.15">
      <c r="A60" s="817"/>
      <c r="B60" s="805"/>
      <c r="C60" s="787"/>
      <c r="D60" s="788"/>
      <c r="E60" s="799"/>
      <c r="F60" s="64"/>
      <c r="G60" s="65"/>
      <c r="H60" s="64"/>
      <c r="I60" s="72"/>
      <c r="J60" s="9"/>
      <c r="K60" s="9"/>
      <c r="L60" s="9"/>
    </row>
    <row r="61" spans="1:12" s="3" customFormat="1" ht="24" customHeight="1" x14ac:dyDescent="0.15">
      <c r="A61" s="817"/>
      <c r="B61" s="805"/>
      <c r="C61" s="787"/>
      <c r="D61" s="788"/>
      <c r="E61" s="799"/>
      <c r="F61" s="64"/>
      <c r="G61" s="65"/>
      <c r="H61" s="64"/>
      <c r="I61" s="72"/>
      <c r="J61" s="9"/>
      <c r="K61" s="9"/>
      <c r="L61" s="9"/>
    </row>
    <row r="62" spans="1:12" s="3" customFormat="1" ht="24" customHeight="1" x14ac:dyDescent="0.15">
      <c r="A62" s="817"/>
      <c r="B62" s="805"/>
      <c r="C62" s="787"/>
      <c r="D62" s="788"/>
      <c r="E62" s="799"/>
      <c r="F62" s="64"/>
      <c r="G62" s="65"/>
      <c r="H62" s="64"/>
      <c r="I62" s="72"/>
      <c r="J62" s="9"/>
      <c r="K62" s="9"/>
      <c r="L62" s="9"/>
    </row>
    <row r="63" spans="1:12" s="3" customFormat="1" ht="24" customHeight="1" x14ac:dyDescent="0.15">
      <c r="A63" s="817"/>
      <c r="B63" s="805"/>
      <c r="C63" s="787"/>
      <c r="D63" s="788"/>
      <c r="E63" s="799"/>
      <c r="F63" s="64"/>
      <c r="G63" s="65"/>
      <c r="H63" s="64"/>
      <c r="I63" s="72"/>
      <c r="J63" s="9"/>
      <c r="K63" s="9"/>
      <c r="L63" s="9"/>
    </row>
    <row r="64" spans="1:12" s="3" customFormat="1" ht="24" customHeight="1" x14ac:dyDescent="0.15">
      <c r="A64" s="817"/>
      <c r="B64" s="805"/>
      <c r="C64" s="787"/>
      <c r="D64" s="788"/>
      <c r="E64" s="799"/>
      <c r="F64" s="64"/>
      <c r="G64" s="65"/>
      <c r="H64" s="64"/>
      <c r="I64" s="72"/>
      <c r="J64" s="9"/>
      <c r="K64" s="9"/>
      <c r="L64" s="9"/>
    </row>
    <row r="65" spans="1:12" s="3" customFormat="1" ht="24" customHeight="1" x14ac:dyDescent="0.15">
      <c r="A65" s="817"/>
      <c r="B65" s="805"/>
      <c r="C65" s="787"/>
      <c r="D65" s="788"/>
      <c r="E65" s="799"/>
      <c r="F65" s="64"/>
      <c r="G65" s="65"/>
      <c r="H65" s="64"/>
      <c r="I65" s="72"/>
      <c r="J65" s="9"/>
      <c r="K65" s="9"/>
      <c r="L65" s="9"/>
    </row>
    <row r="66" spans="1:12" s="3" customFormat="1" ht="24" customHeight="1" x14ac:dyDescent="0.15">
      <c r="A66" s="817"/>
      <c r="B66" s="805"/>
      <c r="C66" s="787"/>
      <c r="D66" s="788"/>
      <c r="E66" s="799"/>
      <c r="F66" s="64"/>
      <c r="G66" s="65"/>
      <c r="H66" s="64"/>
      <c r="I66" s="72"/>
      <c r="J66" s="9"/>
      <c r="K66" s="9"/>
      <c r="L66" s="9"/>
    </row>
    <row r="67" spans="1:12" s="3" customFormat="1" ht="24" customHeight="1" x14ac:dyDescent="0.15">
      <c r="A67" s="817"/>
      <c r="B67" s="805"/>
      <c r="C67" s="787"/>
      <c r="D67" s="788"/>
      <c r="E67" s="799"/>
      <c r="F67" s="64"/>
      <c r="G67" s="65"/>
      <c r="H67" s="64"/>
      <c r="I67" s="72"/>
      <c r="J67" s="9"/>
      <c r="K67" s="9"/>
      <c r="L67" s="9"/>
    </row>
    <row r="68" spans="1:12" s="3" customFormat="1" ht="24" customHeight="1" x14ac:dyDescent="0.15">
      <c r="A68" s="817"/>
      <c r="B68" s="805"/>
      <c r="C68" s="787"/>
      <c r="D68" s="788"/>
      <c r="E68" s="799"/>
      <c r="F68" s="64"/>
      <c r="G68" s="65"/>
      <c r="H68" s="64"/>
      <c r="I68" s="72"/>
      <c r="J68" s="9"/>
      <c r="K68" s="9"/>
      <c r="L68" s="9"/>
    </row>
    <row r="69" spans="1:12" s="3" customFormat="1" ht="24" customHeight="1" x14ac:dyDescent="0.15">
      <c r="A69" s="817"/>
      <c r="B69" s="805"/>
      <c r="C69" s="787"/>
      <c r="D69" s="788"/>
      <c r="E69" s="799"/>
      <c r="F69" s="64"/>
      <c r="G69" s="65"/>
      <c r="H69" s="64"/>
      <c r="I69" s="72"/>
      <c r="J69" s="9"/>
      <c r="K69" s="9"/>
      <c r="L69" s="9"/>
    </row>
    <row r="70" spans="1:12" s="3" customFormat="1" ht="24" customHeight="1" x14ac:dyDescent="0.15">
      <c r="A70" s="817"/>
      <c r="B70" s="805"/>
      <c r="C70" s="787"/>
      <c r="D70" s="788"/>
      <c r="E70" s="799"/>
      <c r="F70" s="64"/>
      <c r="G70" s="65"/>
      <c r="H70" s="64"/>
      <c r="I70" s="72"/>
      <c r="J70" s="9"/>
      <c r="K70" s="9"/>
      <c r="L70" s="9"/>
    </row>
    <row r="71" spans="1:12" s="3" customFormat="1" ht="24" customHeight="1" x14ac:dyDescent="0.15">
      <c r="A71" s="817"/>
      <c r="B71" s="805"/>
      <c r="C71" s="787"/>
      <c r="D71" s="788"/>
      <c r="E71" s="799"/>
      <c r="F71" s="64"/>
      <c r="G71" s="65"/>
      <c r="H71" s="64"/>
      <c r="I71" s="72"/>
      <c r="J71" s="9"/>
      <c r="K71" s="9"/>
      <c r="L71" s="9"/>
    </row>
    <row r="72" spans="1:12" s="3" customFormat="1" ht="24" customHeight="1" x14ac:dyDescent="0.15">
      <c r="A72" s="817"/>
      <c r="B72" s="805"/>
      <c r="C72" s="787"/>
      <c r="D72" s="788"/>
      <c r="E72" s="799"/>
      <c r="F72" s="64"/>
      <c r="G72" s="65"/>
      <c r="H72" s="64"/>
      <c r="I72" s="72"/>
      <c r="J72" s="9"/>
      <c r="K72" s="9"/>
      <c r="L72" s="9"/>
    </row>
    <row r="73" spans="1:12" s="3" customFormat="1" ht="24" customHeight="1" x14ac:dyDescent="0.15">
      <c r="A73" s="817"/>
      <c r="B73" s="805"/>
      <c r="C73" s="787"/>
      <c r="D73" s="788"/>
      <c r="E73" s="799"/>
      <c r="F73" s="64"/>
      <c r="G73" s="65"/>
      <c r="H73" s="64"/>
      <c r="I73" s="72"/>
      <c r="J73" s="9"/>
      <c r="K73" s="9"/>
      <c r="L73" s="9"/>
    </row>
    <row r="74" spans="1:12" s="3" customFormat="1" ht="24" customHeight="1" x14ac:dyDescent="0.15">
      <c r="A74" s="817"/>
      <c r="B74" s="805"/>
      <c r="C74" s="787"/>
      <c r="D74" s="788"/>
      <c r="E74" s="799"/>
      <c r="F74" s="64"/>
      <c r="G74" s="65"/>
      <c r="H74" s="64"/>
      <c r="I74" s="72"/>
      <c r="J74" s="9"/>
      <c r="K74" s="9"/>
      <c r="L74" s="9"/>
    </row>
    <row r="75" spans="1:12" s="3" customFormat="1" ht="24" customHeight="1" x14ac:dyDescent="0.15">
      <c r="A75" s="817"/>
      <c r="B75" s="805"/>
      <c r="C75" s="787"/>
      <c r="D75" s="788"/>
      <c r="E75" s="799"/>
      <c r="F75" s="64"/>
      <c r="G75" s="65"/>
      <c r="H75" s="64"/>
      <c r="I75" s="72"/>
      <c r="J75" s="9"/>
      <c r="K75" s="9"/>
      <c r="L75" s="9"/>
    </row>
    <row r="76" spans="1:12" s="3" customFormat="1" ht="24" customHeight="1" x14ac:dyDescent="0.15">
      <c r="A76" s="817"/>
      <c r="B76" s="805"/>
      <c r="C76" s="787"/>
      <c r="D76" s="788"/>
      <c r="E76" s="799"/>
      <c r="F76" s="64"/>
      <c r="G76" s="65"/>
      <c r="H76" s="64"/>
      <c r="I76" s="72"/>
      <c r="J76" s="9"/>
      <c r="K76" s="9"/>
      <c r="L76" s="9"/>
    </row>
    <row r="77" spans="1:12" s="3" customFormat="1" ht="24" customHeight="1" x14ac:dyDescent="0.15">
      <c r="A77" s="817"/>
      <c r="B77" s="805"/>
      <c r="C77" s="787"/>
      <c r="D77" s="788"/>
      <c r="E77" s="799"/>
      <c r="F77" s="64"/>
      <c r="G77" s="65"/>
      <c r="H77" s="64"/>
      <c r="I77" s="72"/>
      <c r="J77" s="9"/>
      <c r="K77" s="9"/>
      <c r="L77" s="9"/>
    </row>
    <row r="78" spans="1:12" s="3" customFormat="1" ht="24" customHeight="1" x14ac:dyDescent="0.15">
      <c r="A78" s="817"/>
      <c r="B78" s="805"/>
      <c r="C78" s="787"/>
      <c r="D78" s="788"/>
      <c r="E78" s="799"/>
      <c r="F78" s="64"/>
      <c r="G78" s="65"/>
      <c r="H78" s="64"/>
      <c r="I78" s="72"/>
      <c r="J78" s="9"/>
      <c r="K78" s="9"/>
      <c r="L78" s="9"/>
    </row>
    <row r="79" spans="1:12" s="3" customFormat="1" ht="24" customHeight="1" x14ac:dyDescent="0.15">
      <c r="A79" s="817"/>
      <c r="B79" s="805"/>
      <c r="C79" s="787"/>
      <c r="D79" s="788"/>
      <c r="E79" s="799"/>
      <c r="F79" s="64"/>
      <c r="G79" s="65"/>
      <c r="H79" s="64"/>
      <c r="I79" s="72"/>
      <c r="J79" s="9"/>
      <c r="K79" s="9"/>
      <c r="L79" s="9"/>
    </row>
    <row r="80" spans="1:12" s="3" customFormat="1" ht="24" customHeight="1" x14ac:dyDescent="0.15">
      <c r="A80" s="817"/>
      <c r="B80" s="805"/>
      <c r="C80" s="787"/>
      <c r="D80" s="788"/>
      <c r="E80" s="799"/>
      <c r="F80" s="64"/>
      <c r="G80" s="65"/>
      <c r="H80" s="64"/>
      <c r="I80" s="72"/>
      <c r="J80" s="9"/>
      <c r="K80" s="9"/>
      <c r="L80" s="9"/>
    </row>
    <row r="81" spans="1:12" s="3" customFormat="1" ht="24" customHeight="1" x14ac:dyDescent="0.15">
      <c r="A81" s="817"/>
      <c r="B81" s="805"/>
      <c r="C81" s="787"/>
      <c r="D81" s="788"/>
      <c r="E81" s="799"/>
      <c r="F81" s="64"/>
      <c r="G81" s="65"/>
      <c r="H81" s="64"/>
      <c r="I81" s="72"/>
      <c r="J81" s="9"/>
      <c r="K81" s="9"/>
      <c r="L81" s="9"/>
    </row>
    <row r="82" spans="1:12" s="3" customFormat="1" ht="24" customHeight="1" x14ac:dyDescent="0.15">
      <c r="A82" s="817"/>
      <c r="B82" s="805"/>
      <c r="C82" s="787"/>
      <c r="D82" s="788"/>
      <c r="E82" s="799"/>
      <c r="F82" s="64"/>
      <c r="G82" s="65"/>
      <c r="H82" s="64"/>
      <c r="I82" s="72"/>
      <c r="J82" s="9"/>
      <c r="K82" s="9"/>
      <c r="L82" s="9"/>
    </row>
    <row r="83" spans="1:12" s="3" customFormat="1" ht="24" customHeight="1" x14ac:dyDescent="0.15">
      <c r="A83" s="817"/>
      <c r="B83" s="805"/>
      <c r="C83" s="787"/>
      <c r="D83" s="788"/>
      <c r="E83" s="799"/>
      <c r="F83" s="64"/>
      <c r="G83" s="65"/>
      <c r="H83" s="64"/>
      <c r="I83" s="72"/>
      <c r="J83" s="9"/>
      <c r="K83" s="9"/>
      <c r="L83" s="9"/>
    </row>
    <row r="84" spans="1:12" s="3" customFormat="1" ht="24" customHeight="1" x14ac:dyDescent="0.15">
      <c r="A84" s="817"/>
      <c r="B84" s="805"/>
      <c r="C84" s="787"/>
      <c r="D84" s="788"/>
      <c r="E84" s="799"/>
      <c r="F84" s="64"/>
      <c r="G84" s="65"/>
      <c r="H84" s="64"/>
      <c r="I84" s="72"/>
      <c r="J84" s="9"/>
      <c r="K84" s="9"/>
      <c r="L84" s="9"/>
    </row>
    <row r="85" spans="1:12" s="3" customFormat="1" ht="24" customHeight="1" x14ac:dyDescent="0.15">
      <c r="A85" s="817"/>
      <c r="B85" s="805"/>
      <c r="C85" s="787"/>
      <c r="D85" s="788"/>
      <c r="E85" s="799"/>
      <c r="F85" s="64"/>
      <c r="G85" s="65"/>
      <c r="H85" s="64"/>
      <c r="I85" s="72"/>
      <c r="J85" s="9"/>
      <c r="K85" s="9"/>
      <c r="L85" s="9"/>
    </row>
    <row r="86" spans="1:12" s="3" customFormat="1" ht="24" customHeight="1" x14ac:dyDescent="0.15">
      <c r="A86" s="817"/>
      <c r="B86" s="805"/>
      <c r="C86" s="787"/>
      <c r="D86" s="788"/>
      <c r="E86" s="799"/>
      <c r="F86" s="64"/>
      <c r="G86" s="65"/>
      <c r="H86" s="64"/>
      <c r="I86" s="72"/>
      <c r="J86" s="9"/>
      <c r="K86" s="9"/>
      <c r="L86" s="9"/>
    </row>
    <row r="87" spans="1:12" s="3" customFormat="1" ht="24" customHeight="1" x14ac:dyDescent="0.15">
      <c r="A87" s="817"/>
      <c r="B87" s="805"/>
      <c r="C87" s="787"/>
      <c r="D87" s="788"/>
      <c r="E87" s="799"/>
      <c r="F87" s="64"/>
      <c r="G87" s="65"/>
      <c r="H87" s="64"/>
      <c r="I87" s="72"/>
      <c r="J87" s="9"/>
      <c r="K87" s="9"/>
      <c r="L87" s="9"/>
    </row>
    <row r="88" spans="1:12" s="3" customFormat="1" ht="24" customHeight="1" x14ac:dyDescent="0.15">
      <c r="A88" s="817"/>
      <c r="B88" s="805"/>
      <c r="C88" s="787"/>
      <c r="D88" s="788"/>
      <c r="E88" s="799"/>
      <c r="F88" s="64"/>
      <c r="G88" s="65"/>
      <c r="H88" s="64"/>
      <c r="I88" s="72"/>
      <c r="J88" s="9"/>
      <c r="K88" s="9"/>
      <c r="L88" s="9"/>
    </row>
    <row r="89" spans="1:12" s="3" customFormat="1" ht="24" customHeight="1" x14ac:dyDescent="0.15">
      <c r="A89" s="817"/>
      <c r="B89" s="805"/>
      <c r="C89" s="787"/>
      <c r="D89" s="788"/>
      <c r="E89" s="799"/>
      <c r="F89" s="64"/>
      <c r="G89" s="65"/>
      <c r="H89" s="64"/>
      <c r="I89" s="72"/>
      <c r="J89" s="9"/>
      <c r="K89" s="9"/>
      <c r="L89" s="9"/>
    </row>
    <row r="90" spans="1:12" s="3" customFormat="1" ht="24" customHeight="1" x14ac:dyDescent="0.15">
      <c r="A90" s="817"/>
      <c r="B90" s="805"/>
      <c r="C90" s="787"/>
      <c r="D90" s="788"/>
      <c r="E90" s="799"/>
      <c r="F90" s="64" t="s">
        <v>124</v>
      </c>
      <c r="G90" s="65"/>
      <c r="H90" s="64"/>
      <c r="I90" s="72"/>
      <c r="J90" s="9"/>
      <c r="K90" s="9"/>
      <c r="L90" s="9"/>
    </row>
    <row r="91" spans="1:12" s="3" customFormat="1" ht="24" customHeight="1" x14ac:dyDescent="0.15">
      <c r="A91" s="817"/>
      <c r="B91" s="805"/>
      <c r="C91" s="787"/>
      <c r="D91" s="788"/>
      <c r="E91" s="799"/>
      <c r="F91" s="64"/>
      <c r="G91" s="65"/>
      <c r="H91" s="64"/>
      <c r="I91" s="72"/>
      <c r="J91" s="9"/>
      <c r="K91" s="9"/>
      <c r="L91" s="9"/>
    </row>
    <row r="92" spans="1:12" s="3" customFormat="1" ht="24" customHeight="1" x14ac:dyDescent="0.15">
      <c r="A92" s="817"/>
      <c r="B92" s="805"/>
      <c r="C92" s="787"/>
      <c r="D92" s="788"/>
      <c r="E92" s="799"/>
      <c r="F92" s="64"/>
      <c r="G92" s="65"/>
      <c r="H92" s="64"/>
      <c r="I92" s="72"/>
      <c r="J92" s="9"/>
      <c r="K92" s="9"/>
      <c r="L92" s="9"/>
    </row>
    <row r="93" spans="1:12" s="3" customFormat="1" ht="24" customHeight="1" x14ac:dyDescent="0.15">
      <c r="A93" s="817"/>
      <c r="B93" s="805"/>
      <c r="C93" s="787"/>
      <c r="D93" s="788"/>
      <c r="E93" s="799"/>
      <c r="F93" s="64"/>
      <c r="G93" s="65"/>
      <c r="H93" s="64"/>
      <c r="I93" s="72"/>
      <c r="J93" s="9"/>
      <c r="K93" s="9"/>
      <c r="L93" s="9"/>
    </row>
    <row r="94" spans="1:12" s="3" customFormat="1" ht="24" customHeight="1" x14ac:dyDescent="0.15">
      <c r="A94" s="817"/>
      <c r="B94" s="805"/>
      <c r="C94" s="787"/>
      <c r="D94" s="788"/>
      <c r="E94" s="799"/>
      <c r="F94" s="64"/>
      <c r="G94" s="65"/>
      <c r="H94" s="64"/>
      <c r="I94" s="72"/>
      <c r="J94" s="9"/>
      <c r="K94" s="9"/>
      <c r="L94" s="9"/>
    </row>
    <row r="95" spans="1:12" s="3" customFormat="1" ht="24" customHeight="1" x14ac:dyDescent="0.15">
      <c r="A95" s="817"/>
      <c r="B95" s="805"/>
      <c r="C95" s="787"/>
      <c r="D95" s="788"/>
      <c r="E95" s="799"/>
      <c r="F95" s="64"/>
      <c r="G95" s="65"/>
      <c r="H95" s="64"/>
      <c r="I95" s="72"/>
      <c r="J95" s="9"/>
      <c r="K95" s="9"/>
      <c r="L95" s="9"/>
    </row>
    <row r="96" spans="1:12" s="3" customFormat="1" ht="24" customHeight="1" x14ac:dyDescent="0.15">
      <c r="A96" s="817"/>
      <c r="B96" s="805"/>
      <c r="C96" s="787"/>
      <c r="D96" s="788"/>
      <c r="E96" s="799"/>
      <c r="F96" s="64"/>
      <c r="G96" s="65"/>
      <c r="H96" s="64"/>
      <c r="I96" s="72"/>
      <c r="J96" s="9"/>
      <c r="K96" s="9"/>
      <c r="L96" s="9"/>
    </row>
    <row r="97" spans="1:12" s="3" customFormat="1" ht="24" customHeight="1" x14ac:dyDescent="0.15">
      <c r="A97" s="817"/>
      <c r="B97" s="805"/>
      <c r="C97" s="787"/>
      <c r="D97" s="788"/>
      <c r="E97" s="799"/>
      <c r="F97" s="64"/>
      <c r="G97" s="65"/>
      <c r="H97" s="64"/>
      <c r="I97" s="72"/>
      <c r="J97" s="9"/>
      <c r="K97" s="9"/>
      <c r="L97" s="9"/>
    </row>
    <row r="98" spans="1:12" s="3" customFormat="1" ht="24" customHeight="1" x14ac:dyDescent="0.15">
      <c r="A98" s="817"/>
      <c r="B98" s="805"/>
      <c r="C98" s="787"/>
      <c r="D98" s="788"/>
      <c r="E98" s="799"/>
      <c r="F98" s="64"/>
      <c r="G98" s="65"/>
      <c r="H98" s="64"/>
      <c r="I98" s="72"/>
      <c r="J98" s="9"/>
      <c r="K98" s="9"/>
      <c r="L98" s="9"/>
    </row>
    <row r="99" spans="1:12" s="3" customFormat="1" ht="24" customHeight="1" x14ac:dyDescent="0.15">
      <c r="A99" s="817"/>
      <c r="B99" s="805"/>
      <c r="C99" s="787"/>
      <c r="D99" s="788"/>
      <c r="E99" s="799"/>
      <c r="F99" s="64"/>
      <c r="G99" s="65"/>
      <c r="H99" s="64"/>
      <c r="I99" s="72"/>
      <c r="J99" s="9"/>
      <c r="K99" s="9"/>
      <c r="L99" s="9"/>
    </row>
    <row r="100" spans="1:12" s="3" customFormat="1" ht="24" customHeight="1" x14ac:dyDescent="0.15">
      <c r="A100" s="817"/>
      <c r="B100" s="805"/>
      <c r="C100" s="787"/>
      <c r="D100" s="788"/>
      <c r="E100" s="799"/>
      <c r="F100" s="64"/>
      <c r="G100" s="65"/>
      <c r="H100" s="64"/>
      <c r="I100" s="72"/>
      <c r="J100" s="9"/>
      <c r="K100" s="9"/>
      <c r="L100" s="9"/>
    </row>
    <row r="101" spans="1:12" s="3" customFormat="1" ht="24" customHeight="1" x14ac:dyDescent="0.15">
      <c r="A101" s="817"/>
      <c r="B101" s="805"/>
      <c r="C101" s="787"/>
      <c r="D101" s="788"/>
      <c r="E101" s="799"/>
      <c r="F101" s="64"/>
      <c r="G101" s="65"/>
      <c r="H101" s="64"/>
      <c r="I101" s="72"/>
      <c r="J101" s="9"/>
      <c r="K101" s="9"/>
      <c r="L101" s="9"/>
    </row>
    <row r="102" spans="1:12" s="3" customFormat="1" ht="24" customHeight="1" x14ac:dyDescent="0.15">
      <c r="A102" s="817"/>
      <c r="B102" s="805"/>
      <c r="C102" s="787"/>
      <c r="D102" s="788"/>
      <c r="E102" s="799"/>
      <c r="F102" s="64"/>
      <c r="G102" s="65"/>
      <c r="H102" s="64"/>
      <c r="I102" s="72"/>
      <c r="J102" s="9"/>
      <c r="K102" s="9"/>
      <c r="L102" s="9"/>
    </row>
    <row r="103" spans="1:12" s="3" customFormat="1" ht="24" customHeight="1" x14ac:dyDescent="0.15">
      <c r="A103" s="817"/>
      <c r="B103" s="805"/>
      <c r="C103" s="787"/>
      <c r="D103" s="788"/>
      <c r="E103" s="799"/>
      <c r="F103" s="64"/>
      <c r="G103" s="65"/>
      <c r="H103" s="64"/>
      <c r="I103" s="73"/>
      <c r="J103" s="11"/>
      <c r="K103" s="11"/>
      <c r="L103" s="11"/>
    </row>
    <row r="104" spans="1:12" s="3" customFormat="1" ht="24" customHeight="1" x14ac:dyDescent="0.15">
      <c r="A104" s="817"/>
      <c r="B104" s="805"/>
      <c r="C104" s="787"/>
      <c r="D104" s="788"/>
      <c r="E104" s="799"/>
      <c r="F104" s="64"/>
      <c r="G104" s="65"/>
      <c r="H104" s="64"/>
      <c r="I104" s="73"/>
      <c r="J104" s="11"/>
      <c r="K104" s="11"/>
      <c r="L104" s="11"/>
    </row>
    <row r="105" spans="1:12" s="3" customFormat="1" ht="24" customHeight="1" x14ac:dyDescent="0.15">
      <c r="A105" s="817"/>
      <c r="B105" s="805"/>
      <c r="C105" s="787"/>
      <c r="D105" s="788"/>
      <c r="E105" s="799"/>
      <c r="F105" s="64"/>
      <c r="G105" s="65"/>
      <c r="H105" s="64"/>
      <c r="I105" s="73"/>
      <c r="J105" s="11"/>
      <c r="K105" s="11"/>
      <c r="L105" s="11"/>
    </row>
    <row r="106" spans="1:12" s="3" customFormat="1" ht="24" customHeight="1" x14ac:dyDescent="0.15">
      <c r="A106" s="817"/>
      <c r="B106" s="805"/>
      <c r="C106" s="787"/>
      <c r="D106" s="788"/>
      <c r="E106" s="799"/>
      <c r="F106" s="64"/>
      <c r="G106" s="65"/>
      <c r="H106" s="64"/>
      <c r="I106" s="73"/>
      <c r="J106" s="11"/>
      <c r="K106" s="11"/>
      <c r="L106" s="11"/>
    </row>
    <row r="107" spans="1:12" s="3" customFormat="1" ht="24" customHeight="1" x14ac:dyDescent="0.15">
      <c r="A107" s="817"/>
      <c r="B107" s="805"/>
      <c r="C107" s="787"/>
      <c r="D107" s="788"/>
      <c r="E107" s="799"/>
      <c r="F107" s="64"/>
      <c r="G107" s="65"/>
      <c r="H107" s="64"/>
      <c r="I107" s="73"/>
      <c r="J107" s="11"/>
      <c r="K107" s="11"/>
      <c r="L107" s="11"/>
    </row>
    <row r="108" spans="1:12" s="3" customFormat="1" ht="24" customHeight="1" x14ac:dyDescent="0.15">
      <c r="A108" s="817"/>
      <c r="B108" s="805"/>
      <c r="C108" s="787"/>
      <c r="D108" s="788"/>
      <c r="E108" s="799"/>
      <c r="F108" s="64"/>
      <c r="G108" s="65"/>
      <c r="H108" s="64"/>
      <c r="I108" s="73"/>
      <c r="J108" s="11"/>
      <c r="K108" s="11"/>
      <c r="L108" s="11"/>
    </row>
    <row r="109" spans="1:12" s="3" customFormat="1" ht="24" customHeight="1" x14ac:dyDescent="0.15">
      <c r="A109" s="817"/>
      <c r="B109" s="805"/>
      <c r="C109" s="787"/>
      <c r="D109" s="788"/>
      <c r="E109" s="799"/>
      <c r="F109" s="64"/>
      <c r="G109" s="65"/>
      <c r="H109" s="64"/>
      <c r="I109" s="73"/>
      <c r="J109" s="11"/>
      <c r="K109" s="11"/>
      <c r="L109" s="11"/>
    </row>
    <row r="110" spans="1:12" s="3" customFormat="1" ht="24" customHeight="1" x14ac:dyDescent="0.15">
      <c r="A110" s="817"/>
      <c r="B110" s="805"/>
      <c r="C110" s="787"/>
      <c r="D110" s="788"/>
      <c r="E110" s="799"/>
      <c r="F110" s="64"/>
      <c r="G110" s="65"/>
      <c r="H110" s="64"/>
      <c r="I110" s="73"/>
      <c r="J110" s="11"/>
      <c r="K110" s="11"/>
      <c r="L110" s="11"/>
    </row>
    <row r="111" spans="1:12" s="3" customFormat="1" ht="24" customHeight="1" x14ac:dyDescent="0.15">
      <c r="A111" s="817"/>
      <c r="B111" s="805"/>
      <c r="C111" s="787"/>
      <c r="D111" s="788"/>
      <c r="E111" s="799"/>
      <c r="F111" s="64"/>
      <c r="G111" s="65"/>
      <c r="H111" s="64"/>
      <c r="I111" s="73"/>
      <c r="J111" s="11"/>
      <c r="K111" s="11"/>
      <c r="L111" s="11"/>
    </row>
    <row r="112" spans="1:12" s="3" customFormat="1" ht="24" customHeight="1" x14ac:dyDescent="0.15">
      <c r="A112" s="817"/>
      <c r="B112" s="805"/>
      <c r="C112" s="787"/>
      <c r="D112" s="788"/>
      <c r="E112" s="799"/>
      <c r="F112" s="64"/>
      <c r="G112" s="65"/>
      <c r="H112" s="64"/>
      <c r="I112" s="73"/>
      <c r="J112" s="11"/>
      <c r="K112" s="11"/>
      <c r="L112" s="11"/>
    </row>
    <row r="113" spans="1:12" s="3" customFormat="1" ht="24" customHeight="1" x14ac:dyDescent="0.15">
      <c r="A113" s="817"/>
      <c r="B113" s="805"/>
      <c r="C113" s="787"/>
      <c r="D113" s="788"/>
      <c r="E113" s="799"/>
      <c r="F113" s="64"/>
      <c r="G113" s="65"/>
      <c r="H113" s="64"/>
      <c r="I113" s="73"/>
      <c r="J113" s="11"/>
      <c r="K113" s="11"/>
      <c r="L113" s="11"/>
    </row>
    <row r="114" spans="1:12" s="3" customFormat="1" ht="24" customHeight="1" x14ac:dyDescent="0.15">
      <c r="A114" s="817"/>
      <c r="B114" s="805"/>
      <c r="C114" s="787"/>
      <c r="D114" s="788"/>
      <c r="E114" s="799"/>
      <c r="F114" s="64"/>
      <c r="G114" s="65"/>
      <c r="H114" s="64"/>
      <c r="I114" s="73"/>
      <c r="J114" s="11"/>
      <c r="K114" s="11"/>
      <c r="L114" s="11"/>
    </row>
    <row r="115" spans="1:12" s="3" customFormat="1" ht="24" customHeight="1" x14ac:dyDescent="0.15">
      <c r="A115" s="817"/>
      <c r="B115" s="805"/>
      <c r="C115" s="787"/>
      <c r="D115" s="788"/>
      <c r="E115" s="799"/>
      <c r="F115" s="64"/>
      <c r="G115" s="65"/>
      <c r="H115" s="64"/>
      <c r="I115" s="73"/>
      <c r="J115" s="11"/>
      <c r="K115" s="11"/>
      <c r="L115" s="11"/>
    </row>
    <row r="116" spans="1:12" s="3" customFormat="1" ht="24" customHeight="1" x14ac:dyDescent="0.15">
      <c r="A116" s="817"/>
      <c r="B116" s="805"/>
      <c r="C116" s="787"/>
      <c r="D116" s="788"/>
      <c r="E116" s="799"/>
      <c r="F116" s="64"/>
      <c r="G116" s="65"/>
      <c r="H116" s="64"/>
      <c r="I116" s="73"/>
      <c r="J116" s="11"/>
      <c r="K116" s="11"/>
      <c r="L116" s="11"/>
    </row>
    <row r="117" spans="1:12" s="3" customFormat="1" ht="24" customHeight="1" x14ac:dyDescent="0.15">
      <c r="A117" s="817"/>
      <c r="B117" s="805"/>
      <c r="C117" s="787"/>
      <c r="D117" s="788"/>
      <c r="E117" s="799"/>
      <c r="F117" s="64"/>
      <c r="G117" s="65"/>
      <c r="H117" s="64"/>
      <c r="I117" s="73"/>
      <c r="J117" s="11"/>
      <c r="K117" s="11"/>
      <c r="L117" s="11"/>
    </row>
    <row r="118" spans="1:12" s="3" customFormat="1" ht="24" customHeight="1" x14ac:dyDescent="0.15">
      <c r="A118" s="817"/>
      <c r="B118" s="805"/>
      <c r="C118" s="787"/>
      <c r="D118" s="788"/>
      <c r="E118" s="799"/>
      <c r="F118" s="64"/>
      <c r="G118" s="65"/>
      <c r="H118" s="64"/>
      <c r="I118" s="73"/>
      <c r="J118" s="11"/>
      <c r="K118" s="11"/>
      <c r="L118" s="11"/>
    </row>
    <row r="119" spans="1:12" s="3" customFormat="1" ht="24" customHeight="1" x14ac:dyDescent="0.15">
      <c r="A119" s="817"/>
      <c r="B119" s="805"/>
      <c r="C119" s="787"/>
      <c r="D119" s="788"/>
      <c r="E119" s="799"/>
      <c r="F119" s="64"/>
      <c r="G119" s="65"/>
      <c r="H119" s="64"/>
      <c r="I119" s="73"/>
      <c r="J119" s="11"/>
      <c r="K119" s="11"/>
      <c r="L119" s="11"/>
    </row>
    <row r="120" spans="1:12" s="3" customFormat="1" ht="24" customHeight="1" x14ac:dyDescent="0.15">
      <c r="A120" s="817"/>
      <c r="B120" s="805"/>
      <c r="C120" s="787"/>
      <c r="D120" s="788"/>
      <c r="E120" s="799"/>
      <c r="F120" s="64"/>
      <c r="G120" s="65"/>
      <c r="H120" s="64"/>
      <c r="I120" s="73"/>
      <c r="J120" s="11"/>
      <c r="K120" s="11"/>
      <c r="L120" s="11"/>
    </row>
    <row r="121" spans="1:12" s="3" customFormat="1" ht="24" customHeight="1" x14ac:dyDescent="0.15">
      <c r="A121" s="817"/>
      <c r="B121" s="805"/>
      <c r="C121" s="787"/>
      <c r="D121" s="788"/>
      <c r="E121" s="799"/>
      <c r="F121" s="64"/>
      <c r="G121" s="65"/>
      <c r="H121" s="64"/>
      <c r="I121" s="73"/>
      <c r="J121" s="11"/>
      <c r="K121" s="11"/>
      <c r="L121" s="11"/>
    </row>
    <row r="122" spans="1:12" s="3" customFormat="1" ht="24" customHeight="1" x14ac:dyDescent="0.15">
      <c r="A122" s="817"/>
      <c r="B122" s="805"/>
      <c r="C122" s="787"/>
      <c r="D122" s="788"/>
      <c r="E122" s="799"/>
      <c r="F122" s="64"/>
      <c r="G122" s="65"/>
      <c r="H122" s="64"/>
      <c r="I122" s="73"/>
      <c r="J122" s="11"/>
      <c r="K122" s="11"/>
      <c r="L122" s="11"/>
    </row>
    <row r="123" spans="1:12" s="3" customFormat="1" ht="24" customHeight="1" x14ac:dyDescent="0.15">
      <c r="A123" s="817"/>
      <c r="B123" s="805"/>
      <c r="C123" s="787"/>
      <c r="D123" s="788"/>
      <c r="E123" s="799"/>
      <c r="F123" s="64"/>
      <c r="G123" s="65"/>
      <c r="H123" s="64"/>
      <c r="I123" s="73"/>
      <c r="J123" s="11"/>
      <c r="K123" s="11"/>
      <c r="L123" s="11"/>
    </row>
    <row r="124" spans="1:12" s="3" customFormat="1" ht="24" customHeight="1" x14ac:dyDescent="0.15">
      <c r="A124" s="817"/>
      <c r="B124" s="805"/>
      <c r="C124" s="787"/>
      <c r="D124" s="788"/>
      <c r="E124" s="799"/>
      <c r="F124" s="64"/>
      <c r="G124" s="65"/>
      <c r="H124" s="64"/>
      <c r="I124" s="73"/>
      <c r="J124" s="11"/>
      <c r="K124" s="11"/>
      <c r="L124" s="11"/>
    </row>
    <row r="125" spans="1:12" s="3" customFormat="1" ht="24" customHeight="1" x14ac:dyDescent="0.15">
      <c r="A125" s="817"/>
      <c r="B125" s="805"/>
      <c r="C125" s="787"/>
      <c r="D125" s="788"/>
      <c r="E125" s="799"/>
      <c r="F125" s="64"/>
      <c r="G125" s="65"/>
      <c r="H125" s="64"/>
      <c r="I125" s="73"/>
      <c r="J125" s="11"/>
      <c r="K125" s="11"/>
      <c r="L125" s="11"/>
    </row>
    <row r="126" spans="1:12" s="3" customFormat="1" ht="24" customHeight="1" x14ac:dyDescent="0.15">
      <c r="A126" s="817"/>
      <c r="B126" s="805"/>
      <c r="C126" s="787"/>
      <c r="D126" s="788"/>
      <c r="E126" s="799"/>
      <c r="F126" s="64"/>
      <c r="G126" s="65"/>
      <c r="H126" s="64"/>
      <c r="I126" s="73"/>
      <c r="J126" s="11"/>
      <c r="K126" s="11"/>
      <c r="L126" s="11"/>
    </row>
    <row r="127" spans="1:12" s="3" customFormat="1" ht="24" customHeight="1" x14ac:dyDescent="0.15">
      <c r="A127" s="817"/>
      <c r="B127" s="805"/>
      <c r="C127" s="787"/>
      <c r="D127" s="788"/>
      <c r="E127" s="799"/>
      <c r="F127" s="64"/>
      <c r="G127" s="65"/>
      <c r="H127" s="64"/>
      <c r="I127" s="73"/>
      <c r="J127" s="11"/>
      <c r="K127" s="11"/>
      <c r="L127" s="11"/>
    </row>
    <row r="128" spans="1:12" s="3" customFormat="1" ht="24" customHeight="1" x14ac:dyDescent="0.15">
      <c r="A128" s="817"/>
      <c r="B128" s="805"/>
      <c r="C128" s="787"/>
      <c r="D128" s="788"/>
      <c r="E128" s="799"/>
      <c r="F128" s="64"/>
      <c r="G128" s="65"/>
      <c r="H128" s="64"/>
      <c r="I128" s="73"/>
      <c r="J128" s="11"/>
      <c r="K128" s="11"/>
      <c r="L128" s="11"/>
    </row>
    <row r="129" spans="1:12" s="3" customFormat="1" ht="24" customHeight="1" x14ac:dyDescent="0.15">
      <c r="A129" s="817"/>
      <c r="B129" s="805"/>
      <c r="C129" s="787"/>
      <c r="D129" s="788"/>
      <c r="E129" s="799"/>
      <c r="F129" s="64"/>
      <c r="G129" s="65"/>
      <c r="H129" s="64"/>
      <c r="I129" s="73"/>
      <c r="J129" s="11"/>
      <c r="K129" s="11"/>
      <c r="L129" s="11"/>
    </row>
    <row r="130" spans="1:12" s="3" customFormat="1" ht="24" customHeight="1" x14ac:dyDescent="0.15">
      <c r="A130" s="817"/>
      <c r="B130" s="805"/>
      <c r="C130" s="787"/>
      <c r="D130" s="788"/>
      <c r="E130" s="799"/>
      <c r="F130" s="64"/>
      <c r="G130" s="65"/>
      <c r="H130" s="64"/>
      <c r="I130" s="73"/>
      <c r="J130" s="11"/>
      <c r="K130" s="11"/>
      <c r="L130" s="11"/>
    </row>
    <row r="131" spans="1:12" s="3" customFormat="1" ht="24" customHeight="1" x14ac:dyDescent="0.15">
      <c r="A131" s="817"/>
      <c r="B131" s="805"/>
      <c r="C131" s="787"/>
      <c r="D131" s="788"/>
      <c r="E131" s="799"/>
      <c r="F131" s="64"/>
      <c r="G131" s="65"/>
      <c r="H131" s="64"/>
      <c r="I131" s="73"/>
      <c r="J131" s="11"/>
      <c r="K131" s="11"/>
      <c r="L131" s="11"/>
    </row>
    <row r="132" spans="1:12" s="3" customFormat="1" ht="24" customHeight="1" x14ac:dyDescent="0.15">
      <c r="A132" s="817"/>
      <c r="B132" s="805"/>
      <c r="C132" s="787"/>
      <c r="D132" s="788"/>
      <c r="E132" s="799"/>
      <c r="F132" s="64"/>
      <c r="G132" s="65"/>
      <c r="H132" s="64"/>
      <c r="I132" s="73"/>
      <c r="J132" s="11"/>
      <c r="K132" s="11"/>
      <c r="L132" s="11"/>
    </row>
    <row r="133" spans="1:12" s="3" customFormat="1" ht="24" customHeight="1" x14ac:dyDescent="0.15">
      <c r="A133" s="817"/>
      <c r="B133" s="805"/>
      <c r="C133" s="787"/>
      <c r="D133" s="788"/>
      <c r="E133" s="799"/>
      <c r="F133" s="64"/>
      <c r="G133" s="65"/>
      <c r="H133" s="64"/>
      <c r="I133" s="73"/>
      <c r="J133" s="11"/>
      <c r="K133" s="11"/>
      <c r="L133" s="11"/>
    </row>
    <row r="134" spans="1:12" s="3" customFormat="1" ht="24" customHeight="1" x14ac:dyDescent="0.15">
      <c r="A134" s="817"/>
      <c r="B134" s="805"/>
      <c r="C134" s="787"/>
      <c r="D134" s="788"/>
      <c r="E134" s="799"/>
      <c r="F134" s="64"/>
      <c r="G134" s="65"/>
      <c r="H134" s="64"/>
      <c r="I134" s="73"/>
      <c r="J134" s="11"/>
      <c r="K134" s="11"/>
      <c r="L134" s="11"/>
    </row>
    <row r="135" spans="1:12" s="3" customFormat="1" ht="24" customHeight="1" x14ac:dyDescent="0.15">
      <c r="A135" s="817"/>
      <c r="B135" s="805"/>
      <c r="C135" s="787"/>
      <c r="D135" s="788"/>
      <c r="E135" s="799"/>
      <c r="F135" s="64"/>
      <c r="G135" s="65"/>
      <c r="H135" s="64"/>
      <c r="I135" s="73"/>
      <c r="J135" s="11"/>
      <c r="K135" s="11"/>
      <c r="L135" s="11"/>
    </row>
    <row r="136" spans="1:12" s="3" customFormat="1" ht="24" customHeight="1" x14ac:dyDescent="0.15">
      <c r="A136" s="817"/>
      <c r="B136" s="805"/>
      <c r="C136" s="787"/>
      <c r="D136" s="788"/>
      <c r="E136" s="799"/>
      <c r="F136" s="64"/>
      <c r="G136" s="65"/>
      <c r="H136" s="64"/>
      <c r="I136" s="73"/>
      <c r="J136" s="11"/>
      <c r="K136" s="11"/>
      <c r="L136" s="11"/>
    </row>
    <row r="137" spans="1:12" s="3" customFormat="1" ht="24" customHeight="1" x14ac:dyDescent="0.15">
      <c r="A137" s="817"/>
      <c r="B137" s="805"/>
      <c r="C137" s="787"/>
      <c r="D137" s="788"/>
      <c r="E137" s="799"/>
      <c r="F137" s="64"/>
      <c r="G137" s="65"/>
      <c r="H137" s="64"/>
      <c r="I137" s="73"/>
      <c r="J137" s="11"/>
      <c r="K137" s="11"/>
      <c r="L137" s="11"/>
    </row>
    <row r="138" spans="1:12" s="3" customFormat="1" ht="24" customHeight="1" x14ac:dyDescent="0.15">
      <c r="A138" s="817"/>
      <c r="B138" s="805"/>
      <c r="C138" s="787"/>
      <c r="D138" s="788"/>
      <c r="E138" s="799"/>
      <c r="F138" s="64"/>
      <c r="G138" s="65"/>
      <c r="H138" s="64"/>
      <c r="I138" s="73"/>
      <c r="J138" s="11"/>
      <c r="K138" s="11"/>
      <c r="L138" s="11"/>
    </row>
    <row r="139" spans="1:12" s="3" customFormat="1" ht="24" customHeight="1" x14ac:dyDescent="0.15">
      <c r="A139" s="817"/>
      <c r="B139" s="805"/>
      <c r="C139" s="787"/>
      <c r="D139" s="788"/>
      <c r="E139" s="799"/>
      <c r="F139" s="64"/>
      <c r="G139" s="65"/>
      <c r="H139" s="64"/>
      <c r="I139" s="73"/>
      <c r="J139" s="11"/>
      <c r="K139" s="11"/>
      <c r="L139" s="11"/>
    </row>
    <row r="140" spans="1:12" s="3" customFormat="1" ht="24" customHeight="1" x14ac:dyDescent="0.15">
      <c r="A140" s="817"/>
      <c r="B140" s="805"/>
      <c r="C140" s="787"/>
      <c r="D140" s="788"/>
      <c r="E140" s="799"/>
      <c r="F140" s="64"/>
      <c r="G140" s="65"/>
      <c r="H140" s="64"/>
      <c r="I140" s="73"/>
      <c r="J140" s="11"/>
      <c r="K140" s="11"/>
      <c r="L140" s="11"/>
    </row>
    <row r="141" spans="1:12" s="3" customFormat="1" ht="24" customHeight="1" x14ac:dyDescent="0.15">
      <c r="A141" s="817"/>
      <c r="B141" s="805"/>
      <c r="C141" s="787"/>
      <c r="D141" s="788"/>
      <c r="E141" s="799"/>
      <c r="F141" s="64"/>
      <c r="G141" s="65"/>
      <c r="H141" s="64"/>
      <c r="I141" s="73"/>
      <c r="J141" s="11"/>
      <c r="K141" s="11"/>
      <c r="L141" s="11"/>
    </row>
    <row r="142" spans="1:12" s="3" customFormat="1" ht="24" customHeight="1" x14ac:dyDescent="0.15">
      <c r="A142" s="817"/>
      <c r="B142" s="805"/>
      <c r="C142" s="787"/>
      <c r="D142" s="788"/>
      <c r="E142" s="799"/>
      <c r="F142" s="64"/>
      <c r="G142" s="65"/>
      <c r="H142" s="64"/>
      <c r="I142" s="73"/>
      <c r="J142" s="11"/>
      <c r="K142" s="11"/>
      <c r="L142" s="11"/>
    </row>
    <row r="143" spans="1:12" s="3" customFormat="1" ht="24" customHeight="1" x14ac:dyDescent="0.15">
      <c r="A143" s="817"/>
      <c r="B143" s="805"/>
      <c r="C143" s="787"/>
      <c r="D143" s="788"/>
      <c r="E143" s="799"/>
      <c r="F143" s="64"/>
      <c r="G143" s="65"/>
      <c r="H143" s="64"/>
      <c r="I143" s="73"/>
      <c r="J143" s="11"/>
      <c r="K143" s="11"/>
      <c r="L143" s="11"/>
    </row>
    <row r="144" spans="1:12" s="3" customFormat="1" ht="24" customHeight="1" x14ac:dyDescent="0.15">
      <c r="A144" s="817"/>
      <c r="B144" s="805"/>
      <c r="C144" s="787"/>
      <c r="D144" s="788"/>
      <c r="E144" s="799"/>
      <c r="F144" s="64"/>
      <c r="G144" s="65"/>
      <c r="H144" s="64"/>
      <c r="I144" s="73"/>
      <c r="J144" s="11"/>
      <c r="K144" s="11"/>
      <c r="L144" s="11"/>
    </row>
    <row r="145" spans="1:12" s="3" customFormat="1" ht="24" customHeight="1" x14ac:dyDescent="0.15">
      <c r="A145" s="817"/>
      <c r="B145" s="805"/>
      <c r="C145" s="787"/>
      <c r="D145" s="788"/>
      <c r="E145" s="799"/>
      <c r="F145" s="64"/>
      <c r="G145" s="65"/>
      <c r="H145" s="64"/>
      <c r="I145" s="73"/>
      <c r="J145" s="11"/>
      <c r="K145" s="11"/>
      <c r="L145" s="11"/>
    </row>
    <row r="146" spans="1:12" s="3" customFormat="1" ht="24" customHeight="1" x14ac:dyDescent="0.15">
      <c r="A146" s="817"/>
      <c r="B146" s="805"/>
      <c r="C146" s="787"/>
      <c r="D146" s="788"/>
      <c r="E146" s="799"/>
      <c r="F146" s="64"/>
      <c r="G146" s="65"/>
      <c r="H146" s="64"/>
      <c r="I146" s="73"/>
      <c r="J146" s="11"/>
      <c r="K146" s="11"/>
      <c r="L146" s="11"/>
    </row>
    <row r="147" spans="1:12" s="3" customFormat="1" ht="24" customHeight="1" x14ac:dyDescent="0.15">
      <c r="A147" s="817"/>
      <c r="B147" s="805"/>
      <c r="C147" s="787"/>
      <c r="D147" s="788"/>
      <c r="E147" s="799"/>
      <c r="F147" s="64"/>
      <c r="G147" s="65"/>
      <c r="H147" s="64"/>
      <c r="I147" s="73"/>
      <c r="J147" s="11"/>
      <c r="K147" s="11"/>
      <c r="L147" s="11"/>
    </row>
    <row r="148" spans="1:12" s="3" customFormat="1" ht="24" customHeight="1" x14ac:dyDescent="0.15">
      <c r="A148" s="817"/>
      <c r="B148" s="805"/>
      <c r="C148" s="787"/>
      <c r="D148" s="788"/>
      <c r="E148" s="799"/>
      <c r="F148" s="64"/>
      <c r="G148" s="65"/>
      <c r="H148" s="64"/>
      <c r="I148" s="73"/>
      <c r="J148" s="11"/>
      <c r="K148" s="11"/>
      <c r="L148" s="11"/>
    </row>
    <row r="149" spans="1:12" s="3" customFormat="1" ht="24" customHeight="1" x14ac:dyDescent="0.15">
      <c r="A149" s="817"/>
      <c r="B149" s="805"/>
      <c r="C149" s="787"/>
      <c r="D149" s="788"/>
      <c r="E149" s="799"/>
      <c r="F149" s="64"/>
      <c r="G149" s="65"/>
      <c r="H149" s="64"/>
      <c r="I149" s="73"/>
      <c r="J149" s="11"/>
      <c r="K149" s="11"/>
      <c r="L149" s="11"/>
    </row>
    <row r="150" spans="1:12" s="3" customFormat="1" ht="24" customHeight="1" x14ac:dyDescent="0.15">
      <c r="A150" s="817"/>
      <c r="B150" s="805"/>
      <c r="C150" s="787"/>
      <c r="D150" s="788"/>
      <c r="E150" s="799"/>
      <c r="F150" s="64"/>
      <c r="G150" s="65"/>
      <c r="H150" s="64"/>
      <c r="I150" s="73"/>
      <c r="J150" s="11"/>
      <c r="K150" s="11"/>
      <c r="L150" s="11"/>
    </row>
    <row r="151" spans="1:12" s="3" customFormat="1" ht="24" customHeight="1" x14ac:dyDescent="0.15">
      <c r="A151" s="817"/>
      <c r="B151" s="805"/>
      <c r="C151" s="787"/>
      <c r="D151" s="788"/>
      <c r="E151" s="799"/>
      <c r="F151" s="64"/>
      <c r="G151" s="65"/>
      <c r="H151" s="64"/>
      <c r="I151" s="73"/>
      <c r="J151" s="11"/>
      <c r="K151" s="11"/>
      <c r="L151" s="11"/>
    </row>
    <row r="152" spans="1:12" s="3" customFormat="1" ht="24" customHeight="1" x14ac:dyDescent="0.15">
      <c r="A152" s="817"/>
      <c r="B152" s="805"/>
      <c r="C152" s="787"/>
      <c r="D152" s="788"/>
      <c r="E152" s="799"/>
      <c r="F152" s="64"/>
      <c r="G152" s="65"/>
      <c r="H152" s="64"/>
      <c r="I152" s="73"/>
      <c r="J152" s="11"/>
      <c r="K152" s="11"/>
      <c r="L152" s="11"/>
    </row>
    <row r="153" spans="1:12" s="3" customFormat="1" ht="24" customHeight="1" x14ac:dyDescent="0.15">
      <c r="A153" s="817"/>
      <c r="B153" s="805"/>
      <c r="C153" s="787"/>
      <c r="D153" s="788"/>
      <c r="E153" s="799"/>
      <c r="F153" s="64"/>
      <c r="G153" s="65"/>
      <c r="H153" s="64"/>
      <c r="I153" s="73"/>
      <c r="J153" s="11"/>
      <c r="K153" s="11"/>
      <c r="L153" s="11"/>
    </row>
    <row r="154" spans="1:12" s="3" customFormat="1" ht="24" customHeight="1" x14ac:dyDescent="0.15">
      <c r="A154" s="817"/>
      <c r="B154" s="805"/>
      <c r="C154" s="787"/>
      <c r="D154" s="788"/>
      <c r="E154" s="799"/>
      <c r="F154" s="64"/>
      <c r="G154" s="65"/>
      <c r="H154" s="64"/>
      <c r="I154" s="73"/>
      <c r="J154" s="11"/>
      <c r="K154" s="11"/>
      <c r="L154" s="11"/>
    </row>
    <row r="155" spans="1:12" s="3" customFormat="1" ht="24" customHeight="1" x14ac:dyDescent="0.15">
      <c r="A155" s="817"/>
      <c r="B155" s="805"/>
      <c r="C155" s="787"/>
      <c r="D155" s="788"/>
      <c r="E155" s="799"/>
      <c r="F155" s="64"/>
      <c r="G155" s="65"/>
      <c r="H155" s="64"/>
      <c r="I155" s="73"/>
      <c r="J155" s="11"/>
      <c r="K155" s="11"/>
      <c r="L155" s="11"/>
    </row>
    <row r="156" spans="1:12" s="3" customFormat="1" ht="24" customHeight="1" x14ac:dyDescent="0.15">
      <c r="A156" s="817"/>
      <c r="B156" s="805"/>
      <c r="C156" s="787"/>
      <c r="D156" s="788"/>
      <c r="E156" s="799"/>
      <c r="F156" s="64"/>
      <c r="G156" s="65"/>
      <c r="H156" s="64"/>
      <c r="I156" s="73"/>
      <c r="J156" s="11"/>
      <c r="K156" s="11"/>
      <c r="L156" s="11"/>
    </row>
    <row r="157" spans="1:12" s="3" customFormat="1" ht="24" customHeight="1" x14ac:dyDescent="0.15">
      <c r="A157" s="817"/>
      <c r="B157" s="805"/>
      <c r="C157" s="787"/>
      <c r="D157" s="788"/>
      <c r="E157" s="799"/>
      <c r="F157" s="64"/>
      <c r="G157" s="65"/>
      <c r="H157" s="64"/>
      <c r="I157" s="73"/>
      <c r="J157" s="11"/>
      <c r="K157" s="11"/>
      <c r="L157" s="11"/>
    </row>
    <row r="158" spans="1:12" s="3" customFormat="1" ht="24" customHeight="1" x14ac:dyDescent="0.15">
      <c r="A158" s="817"/>
      <c r="B158" s="805"/>
      <c r="C158" s="787"/>
      <c r="D158" s="788"/>
      <c r="E158" s="799"/>
      <c r="F158" s="64"/>
      <c r="G158" s="65"/>
      <c r="H158" s="64"/>
      <c r="I158" s="73"/>
      <c r="J158" s="11"/>
      <c r="K158" s="11"/>
      <c r="L158" s="11"/>
    </row>
    <row r="159" spans="1:12" s="3" customFormat="1" ht="24" customHeight="1" x14ac:dyDescent="0.15">
      <c r="A159" s="817"/>
      <c r="B159" s="805"/>
      <c r="C159" s="787"/>
      <c r="D159" s="788"/>
      <c r="E159" s="799"/>
      <c r="F159" s="64"/>
      <c r="G159" s="65"/>
      <c r="H159" s="64"/>
      <c r="I159" s="73"/>
      <c r="J159" s="11"/>
      <c r="K159" s="11"/>
      <c r="L159" s="11"/>
    </row>
    <row r="160" spans="1:12" s="3" customFormat="1" ht="24" customHeight="1" x14ac:dyDescent="0.15">
      <c r="A160" s="817"/>
      <c r="B160" s="805"/>
      <c r="C160" s="787"/>
      <c r="D160" s="788"/>
      <c r="E160" s="799"/>
      <c r="F160" s="64"/>
      <c r="G160" s="65"/>
      <c r="H160" s="64"/>
      <c r="I160" s="73"/>
      <c r="J160" s="11"/>
      <c r="K160" s="11"/>
      <c r="L160" s="11"/>
    </row>
    <row r="161" spans="1:12" s="3" customFormat="1" ht="24" customHeight="1" x14ac:dyDescent="0.15">
      <c r="A161" s="817"/>
      <c r="B161" s="805"/>
      <c r="C161" s="787"/>
      <c r="D161" s="788"/>
      <c r="E161" s="799"/>
      <c r="F161" s="64"/>
      <c r="G161" s="65"/>
      <c r="H161" s="64"/>
      <c r="I161" s="73"/>
      <c r="J161" s="11"/>
      <c r="K161" s="11"/>
      <c r="L161" s="11"/>
    </row>
    <row r="162" spans="1:12" s="3" customFormat="1" ht="24" customHeight="1" x14ac:dyDescent="0.15">
      <c r="A162" s="817"/>
      <c r="B162" s="805"/>
      <c r="C162" s="787"/>
      <c r="D162" s="788"/>
      <c r="E162" s="799"/>
      <c r="F162" s="64"/>
      <c r="G162" s="65"/>
      <c r="H162" s="64"/>
      <c r="I162" s="73"/>
      <c r="J162" s="11"/>
      <c r="K162" s="11"/>
      <c r="L162" s="11"/>
    </row>
    <row r="163" spans="1:12" s="3" customFormat="1" ht="24" customHeight="1" x14ac:dyDescent="0.15">
      <c r="A163" s="817"/>
      <c r="B163" s="805"/>
      <c r="C163" s="787"/>
      <c r="D163" s="788"/>
      <c r="E163" s="799"/>
      <c r="F163" s="64"/>
      <c r="G163" s="65"/>
      <c r="H163" s="64"/>
      <c r="I163" s="73"/>
      <c r="J163" s="11"/>
      <c r="K163" s="11"/>
      <c r="L163" s="11"/>
    </row>
    <row r="164" spans="1:12" s="3" customFormat="1" ht="24" customHeight="1" x14ac:dyDescent="0.15">
      <c r="A164" s="817"/>
      <c r="B164" s="805"/>
      <c r="C164" s="787"/>
      <c r="D164" s="788"/>
      <c r="E164" s="799"/>
      <c r="F164" s="64"/>
      <c r="G164" s="65"/>
      <c r="H164" s="64"/>
      <c r="I164" s="73"/>
      <c r="J164" s="11"/>
      <c r="K164" s="11"/>
      <c r="L164" s="11"/>
    </row>
    <row r="165" spans="1:12" s="3" customFormat="1" ht="24" customHeight="1" x14ac:dyDescent="0.15">
      <c r="A165" s="817"/>
      <c r="B165" s="805"/>
      <c r="C165" s="787"/>
      <c r="D165" s="788"/>
      <c r="E165" s="799"/>
      <c r="F165" s="64"/>
      <c r="G165" s="65"/>
      <c r="H165" s="64"/>
      <c r="I165" s="73"/>
      <c r="J165" s="11"/>
      <c r="K165" s="11"/>
      <c r="L165" s="11"/>
    </row>
    <row r="166" spans="1:12" s="3" customFormat="1" ht="24" customHeight="1" x14ac:dyDescent="0.15">
      <c r="A166" s="817"/>
      <c r="B166" s="805"/>
      <c r="C166" s="787"/>
      <c r="D166" s="788"/>
      <c r="E166" s="799"/>
      <c r="F166" s="64"/>
      <c r="G166" s="65"/>
      <c r="H166" s="64"/>
      <c r="I166" s="73"/>
      <c r="J166" s="11"/>
      <c r="K166" s="11"/>
      <c r="L166" s="11"/>
    </row>
    <row r="167" spans="1:12" s="3" customFormat="1" ht="24" customHeight="1" x14ac:dyDescent="0.15">
      <c r="A167" s="817"/>
      <c r="B167" s="805"/>
      <c r="C167" s="787"/>
      <c r="D167" s="788"/>
      <c r="E167" s="799"/>
      <c r="F167" s="64"/>
      <c r="G167" s="65"/>
      <c r="H167" s="64"/>
      <c r="I167" s="73"/>
      <c r="J167" s="11"/>
      <c r="K167" s="11"/>
      <c r="L167" s="11"/>
    </row>
    <row r="168" spans="1:12" s="3" customFormat="1" ht="24" customHeight="1" x14ac:dyDescent="0.15">
      <c r="A168" s="817"/>
      <c r="B168" s="805"/>
      <c r="C168" s="787"/>
      <c r="D168" s="788"/>
      <c r="E168" s="799"/>
      <c r="F168" s="64"/>
      <c r="G168" s="65"/>
      <c r="H168" s="64"/>
      <c r="I168" s="73"/>
      <c r="J168" s="11"/>
      <c r="K168" s="11"/>
      <c r="L168" s="11"/>
    </row>
    <row r="169" spans="1:12" s="3" customFormat="1" ht="24" customHeight="1" x14ac:dyDescent="0.15">
      <c r="A169" s="817"/>
      <c r="B169" s="805"/>
      <c r="C169" s="787"/>
      <c r="D169" s="788"/>
      <c r="E169" s="799"/>
      <c r="F169" s="64"/>
      <c r="G169" s="65"/>
      <c r="H169" s="64"/>
      <c r="I169" s="73"/>
      <c r="J169" s="11"/>
      <c r="K169" s="11"/>
      <c r="L169" s="11"/>
    </row>
    <row r="170" spans="1:12" s="3" customFormat="1" ht="24" customHeight="1" x14ac:dyDescent="0.15">
      <c r="A170" s="817"/>
      <c r="B170" s="805"/>
      <c r="C170" s="787"/>
      <c r="D170" s="788"/>
      <c r="E170" s="799"/>
      <c r="F170" s="64"/>
      <c r="G170" s="65"/>
      <c r="H170" s="64"/>
      <c r="I170" s="73"/>
      <c r="J170" s="11"/>
      <c r="K170" s="11"/>
      <c r="L170" s="11"/>
    </row>
    <row r="171" spans="1:12" s="3" customFormat="1" ht="24" customHeight="1" x14ac:dyDescent="0.15">
      <c r="A171" s="817"/>
      <c r="B171" s="805"/>
      <c r="C171" s="787"/>
      <c r="D171" s="788"/>
      <c r="E171" s="799"/>
      <c r="F171" s="64"/>
      <c r="G171" s="65"/>
      <c r="H171" s="64"/>
      <c r="I171" s="73"/>
      <c r="J171" s="11"/>
      <c r="K171" s="11"/>
      <c r="L171" s="11"/>
    </row>
    <row r="172" spans="1:12" s="3" customFormat="1" ht="24" customHeight="1" x14ac:dyDescent="0.15">
      <c r="A172" s="817"/>
      <c r="B172" s="805"/>
      <c r="C172" s="787"/>
      <c r="D172" s="788"/>
      <c r="E172" s="799"/>
      <c r="F172" s="64"/>
      <c r="G172" s="65"/>
      <c r="H172" s="64"/>
      <c r="I172" s="73"/>
      <c r="J172" s="11"/>
      <c r="K172" s="11"/>
      <c r="L172" s="11"/>
    </row>
    <row r="173" spans="1:12" s="3" customFormat="1" ht="24" customHeight="1" x14ac:dyDescent="0.15">
      <c r="A173" s="817"/>
      <c r="B173" s="805"/>
      <c r="C173" s="787"/>
      <c r="D173" s="788"/>
      <c r="E173" s="799"/>
      <c r="F173" s="64"/>
      <c r="G173" s="65"/>
      <c r="H173" s="64"/>
      <c r="I173" s="73"/>
      <c r="J173" s="11"/>
      <c r="K173" s="11"/>
      <c r="L173" s="11"/>
    </row>
    <row r="174" spans="1:12" s="3" customFormat="1" ht="24" customHeight="1" x14ac:dyDescent="0.15">
      <c r="A174" s="817"/>
      <c r="B174" s="805"/>
      <c r="C174" s="787"/>
      <c r="D174" s="788"/>
      <c r="E174" s="799"/>
      <c r="F174" s="64"/>
      <c r="G174" s="65"/>
      <c r="H174" s="64"/>
      <c r="I174" s="73"/>
      <c r="J174" s="11"/>
      <c r="K174" s="11"/>
      <c r="L174" s="11"/>
    </row>
    <row r="175" spans="1:12" s="3" customFormat="1" ht="24" customHeight="1" x14ac:dyDescent="0.15">
      <c r="A175" s="817"/>
      <c r="B175" s="805"/>
      <c r="C175" s="787"/>
      <c r="D175" s="788"/>
      <c r="E175" s="799"/>
      <c r="F175" s="64"/>
      <c r="G175" s="65"/>
      <c r="H175" s="64"/>
      <c r="I175" s="73"/>
      <c r="J175" s="11"/>
      <c r="K175" s="11"/>
      <c r="L175" s="11"/>
    </row>
    <row r="176" spans="1:12" s="3" customFormat="1" ht="24" customHeight="1" x14ac:dyDescent="0.15">
      <c r="A176" s="817"/>
      <c r="B176" s="805"/>
      <c r="C176" s="787"/>
      <c r="D176" s="788"/>
      <c r="E176" s="799"/>
      <c r="F176" s="64"/>
      <c r="G176" s="65"/>
      <c r="H176" s="64"/>
      <c r="I176" s="73"/>
      <c r="J176" s="11"/>
      <c r="K176" s="11"/>
      <c r="L176" s="11"/>
    </row>
    <row r="177" spans="1:12" s="3" customFormat="1" ht="24" customHeight="1" x14ac:dyDescent="0.15">
      <c r="A177" s="817"/>
      <c r="B177" s="805"/>
      <c r="C177" s="787"/>
      <c r="D177" s="788"/>
      <c r="E177" s="799"/>
      <c r="F177" s="64"/>
      <c r="G177" s="65"/>
      <c r="H177" s="64"/>
      <c r="I177" s="73"/>
      <c r="J177" s="11"/>
      <c r="K177" s="11"/>
      <c r="L177" s="11"/>
    </row>
    <row r="178" spans="1:12" s="3" customFormat="1" ht="24" customHeight="1" x14ac:dyDescent="0.15">
      <c r="A178" s="817"/>
      <c r="B178" s="805"/>
      <c r="C178" s="787"/>
      <c r="D178" s="788"/>
      <c r="E178" s="799"/>
      <c r="F178" s="64"/>
      <c r="G178" s="65"/>
      <c r="H178" s="64"/>
      <c r="I178" s="73"/>
      <c r="J178" s="11"/>
      <c r="K178" s="11"/>
      <c r="L178" s="11"/>
    </row>
    <row r="179" spans="1:12" s="3" customFormat="1" ht="24" customHeight="1" x14ac:dyDescent="0.15">
      <c r="A179" s="817"/>
      <c r="B179" s="805"/>
      <c r="C179" s="787"/>
      <c r="D179" s="788"/>
      <c r="E179" s="799"/>
      <c r="F179" s="64"/>
      <c r="G179" s="65"/>
      <c r="H179" s="64"/>
      <c r="I179" s="73"/>
      <c r="J179" s="11"/>
      <c r="K179" s="11"/>
      <c r="L179" s="11"/>
    </row>
    <row r="180" spans="1:12" s="3" customFormat="1" ht="24" customHeight="1" x14ac:dyDescent="0.15">
      <c r="A180" s="817"/>
      <c r="B180" s="805"/>
      <c r="C180" s="787"/>
      <c r="D180" s="788"/>
      <c r="E180" s="799"/>
      <c r="F180" s="64"/>
      <c r="G180" s="65"/>
      <c r="H180" s="64"/>
      <c r="I180" s="73"/>
      <c r="J180" s="11"/>
      <c r="K180" s="11"/>
      <c r="L180" s="11"/>
    </row>
    <row r="181" spans="1:12" s="3" customFormat="1" ht="24" customHeight="1" x14ac:dyDescent="0.15">
      <c r="A181" s="817"/>
      <c r="B181" s="805"/>
      <c r="C181" s="787"/>
      <c r="D181" s="788"/>
      <c r="E181" s="799"/>
      <c r="F181" s="64"/>
      <c r="G181" s="65"/>
      <c r="H181" s="64"/>
      <c r="I181" s="73"/>
      <c r="J181" s="11"/>
      <c r="K181" s="11"/>
      <c r="L181" s="11"/>
    </row>
    <row r="182" spans="1:12" s="3" customFormat="1" ht="24" customHeight="1" x14ac:dyDescent="0.15">
      <c r="A182" s="817"/>
      <c r="B182" s="805"/>
      <c r="C182" s="787"/>
      <c r="D182" s="788"/>
      <c r="E182" s="799"/>
      <c r="F182" s="64"/>
      <c r="G182" s="65"/>
      <c r="H182" s="64"/>
      <c r="I182" s="73"/>
      <c r="J182" s="11"/>
      <c r="K182" s="11"/>
      <c r="L182" s="11"/>
    </row>
    <row r="183" spans="1:12" s="3" customFormat="1" ht="24" customHeight="1" x14ac:dyDescent="0.15">
      <c r="A183" s="817"/>
      <c r="B183" s="805"/>
      <c r="C183" s="787"/>
      <c r="D183" s="788"/>
      <c r="E183" s="799"/>
      <c r="F183" s="64"/>
      <c r="G183" s="65"/>
      <c r="H183" s="64"/>
      <c r="I183" s="73"/>
      <c r="J183" s="11"/>
      <c r="K183" s="11"/>
      <c r="L183" s="11"/>
    </row>
    <row r="184" spans="1:12" s="3" customFormat="1" ht="24" customHeight="1" x14ac:dyDescent="0.15">
      <c r="A184" s="817"/>
      <c r="B184" s="805"/>
      <c r="C184" s="787"/>
      <c r="D184" s="788"/>
      <c r="E184" s="799"/>
      <c r="F184" s="64"/>
      <c r="G184" s="65"/>
      <c r="H184" s="64"/>
      <c r="I184" s="73"/>
      <c r="J184" s="11"/>
      <c r="K184" s="11"/>
      <c r="L184" s="11"/>
    </row>
    <row r="185" spans="1:12" s="3" customFormat="1" ht="24" customHeight="1" x14ac:dyDescent="0.15">
      <c r="A185" s="817"/>
      <c r="B185" s="805"/>
      <c r="C185" s="787"/>
      <c r="D185" s="788"/>
      <c r="E185" s="799"/>
      <c r="F185" s="64"/>
      <c r="G185" s="65"/>
      <c r="H185" s="64"/>
      <c r="I185" s="73"/>
      <c r="J185" s="11"/>
      <c r="K185" s="11"/>
      <c r="L185" s="11"/>
    </row>
    <row r="186" spans="1:12" s="3" customFormat="1" ht="24" customHeight="1" x14ac:dyDescent="0.15">
      <c r="A186" s="817"/>
      <c r="B186" s="805"/>
      <c r="C186" s="787"/>
      <c r="D186" s="788"/>
      <c r="E186" s="799"/>
      <c r="F186" s="64"/>
      <c r="G186" s="65"/>
      <c r="H186" s="64"/>
      <c r="I186" s="73"/>
      <c r="J186" s="11"/>
      <c r="K186" s="11"/>
      <c r="L186" s="11"/>
    </row>
    <row r="187" spans="1:12" s="3" customFormat="1" ht="24" customHeight="1" x14ac:dyDescent="0.15">
      <c r="A187" s="817"/>
      <c r="B187" s="805"/>
      <c r="C187" s="787"/>
      <c r="D187" s="788"/>
      <c r="E187" s="799"/>
      <c r="F187" s="64"/>
      <c r="G187" s="65"/>
      <c r="H187" s="64"/>
      <c r="I187" s="73"/>
      <c r="J187" s="11"/>
      <c r="K187" s="11"/>
      <c r="L187" s="11"/>
    </row>
    <row r="188" spans="1:12" s="3" customFormat="1" ht="24" customHeight="1" x14ac:dyDescent="0.15">
      <c r="A188" s="817"/>
      <c r="B188" s="805"/>
      <c r="C188" s="787"/>
      <c r="D188" s="788"/>
      <c r="E188" s="799"/>
      <c r="F188" s="64"/>
      <c r="G188" s="65"/>
      <c r="H188" s="64"/>
      <c r="I188" s="73"/>
      <c r="J188" s="11"/>
      <c r="K188" s="11"/>
      <c r="L188" s="11"/>
    </row>
    <row r="189" spans="1:12" s="3" customFormat="1" ht="24" customHeight="1" x14ac:dyDescent="0.15">
      <c r="A189" s="817"/>
      <c r="B189" s="805"/>
      <c r="C189" s="787"/>
      <c r="D189" s="788"/>
      <c r="E189" s="799"/>
      <c r="F189" s="64"/>
      <c r="G189" s="65"/>
      <c r="H189" s="64"/>
      <c r="I189" s="73"/>
      <c r="J189" s="11"/>
      <c r="K189" s="11"/>
      <c r="L189" s="11"/>
    </row>
    <row r="190" spans="1:12" s="3" customFormat="1" ht="24" customHeight="1" x14ac:dyDescent="0.15">
      <c r="A190" s="817"/>
      <c r="B190" s="805"/>
      <c r="C190" s="787"/>
      <c r="D190" s="788"/>
      <c r="E190" s="799"/>
      <c r="F190" s="64"/>
      <c r="G190" s="65"/>
      <c r="H190" s="64"/>
      <c r="I190" s="73"/>
      <c r="J190" s="11"/>
      <c r="K190" s="11"/>
      <c r="L190" s="11"/>
    </row>
    <row r="191" spans="1:12" s="3" customFormat="1" ht="24" customHeight="1" x14ac:dyDescent="0.15">
      <c r="A191" s="817"/>
      <c r="B191" s="805"/>
      <c r="C191" s="787"/>
      <c r="D191" s="788"/>
      <c r="E191" s="799"/>
      <c r="F191" s="64"/>
      <c r="G191" s="65"/>
      <c r="H191" s="64"/>
      <c r="I191" s="73"/>
      <c r="J191" s="11"/>
      <c r="K191" s="11"/>
      <c r="L191" s="11"/>
    </row>
    <row r="192" spans="1:12" s="3" customFormat="1" ht="24" customHeight="1" x14ac:dyDescent="0.15">
      <c r="A192" s="817"/>
      <c r="B192" s="805"/>
      <c r="C192" s="787"/>
      <c r="D192" s="788"/>
      <c r="E192" s="799"/>
      <c r="F192" s="64"/>
      <c r="G192" s="65"/>
      <c r="H192" s="64"/>
      <c r="I192" s="73"/>
      <c r="J192" s="11"/>
      <c r="K192" s="11"/>
      <c r="L192" s="11"/>
    </row>
    <row r="193" spans="1:12" s="3" customFormat="1" ht="24" customHeight="1" x14ac:dyDescent="0.15">
      <c r="A193" s="817"/>
      <c r="B193" s="805"/>
      <c r="C193" s="787"/>
      <c r="D193" s="788"/>
      <c r="E193" s="799"/>
      <c r="F193" s="64"/>
      <c r="G193" s="65"/>
      <c r="H193" s="64"/>
      <c r="I193" s="73"/>
      <c r="J193" s="11"/>
      <c r="K193" s="11"/>
      <c r="L193" s="11"/>
    </row>
    <row r="194" spans="1:12" s="3" customFormat="1" ht="24" customHeight="1" x14ac:dyDescent="0.15">
      <c r="A194" s="817"/>
      <c r="B194" s="805"/>
      <c r="C194" s="787"/>
      <c r="D194" s="788"/>
      <c r="E194" s="799"/>
      <c r="F194" s="64"/>
      <c r="G194" s="65"/>
      <c r="H194" s="64"/>
      <c r="I194" s="73"/>
      <c r="J194" s="11"/>
      <c r="K194" s="11"/>
      <c r="L194" s="11"/>
    </row>
    <row r="195" spans="1:12" s="3" customFormat="1" ht="24" customHeight="1" x14ac:dyDescent="0.15">
      <c r="A195" s="817"/>
      <c r="B195" s="805"/>
      <c r="C195" s="787"/>
      <c r="D195" s="788"/>
      <c r="E195" s="799"/>
      <c r="F195" s="64"/>
      <c r="G195" s="65"/>
      <c r="H195" s="64"/>
      <c r="I195" s="73"/>
      <c r="J195" s="11"/>
      <c r="K195" s="11"/>
      <c r="L195" s="11"/>
    </row>
    <row r="196" spans="1:12" s="3" customFormat="1" ht="24" customHeight="1" x14ac:dyDescent="0.15">
      <c r="A196" s="817"/>
      <c r="B196" s="805"/>
      <c r="C196" s="787"/>
      <c r="D196" s="788"/>
      <c r="E196" s="799"/>
      <c r="F196" s="64"/>
      <c r="G196" s="65"/>
      <c r="H196" s="64"/>
      <c r="I196" s="73"/>
      <c r="J196" s="11"/>
      <c r="K196" s="11"/>
      <c r="L196" s="11"/>
    </row>
    <row r="197" spans="1:12" s="3" customFormat="1" ht="24" customHeight="1" x14ac:dyDescent="0.15">
      <c r="A197" s="817"/>
      <c r="B197" s="805"/>
      <c r="C197" s="787"/>
      <c r="D197" s="788"/>
      <c r="E197" s="799"/>
      <c r="F197" s="64"/>
      <c r="G197" s="65"/>
      <c r="H197" s="64"/>
      <c r="I197" s="73"/>
      <c r="J197" s="11"/>
      <c r="K197" s="11"/>
      <c r="L197" s="11"/>
    </row>
    <row r="198" spans="1:12" s="3" customFormat="1" ht="24" customHeight="1" x14ac:dyDescent="0.15">
      <c r="A198" s="817"/>
      <c r="B198" s="805"/>
      <c r="C198" s="787"/>
      <c r="D198" s="788"/>
      <c r="E198" s="799"/>
      <c r="F198" s="64"/>
      <c r="G198" s="65"/>
      <c r="H198" s="64"/>
      <c r="I198" s="73"/>
      <c r="J198" s="11"/>
      <c r="K198" s="11"/>
      <c r="L198" s="11"/>
    </row>
    <row r="199" spans="1:12" s="3" customFormat="1" ht="24" customHeight="1" x14ac:dyDescent="0.15">
      <c r="A199" s="817"/>
      <c r="B199" s="805"/>
      <c r="C199" s="787"/>
      <c r="D199" s="788"/>
      <c r="E199" s="799"/>
      <c r="F199" s="64"/>
      <c r="G199" s="65"/>
      <c r="H199" s="64"/>
      <c r="I199" s="73"/>
      <c r="J199" s="11"/>
      <c r="K199" s="11"/>
      <c r="L199" s="11"/>
    </row>
    <row r="200" spans="1:12" s="3" customFormat="1" ht="24" customHeight="1" x14ac:dyDescent="0.15">
      <c r="A200" s="817"/>
      <c r="B200" s="805"/>
      <c r="C200" s="787"/>
      <c r="D200" s="788"/>
      <c r="E200" s="799"/>
      <c r="F200" s="64"/>
      <c r="G200" s="65"/>
      <c r="H200" s="64"/>
      <c r="I200" s="73"/>
      <c r="J200" s="11"/>
      <c r="K200" s="11"/>
      <c r="L200" s="11"/>
    </row>
    <row r="201" spans="1:12" s="3" customFormat="1" ht="24" customHeight="1" x14ac:dyDescent="0.15">
      <c r="A201" s="817"/>
      <c r="B201" s="805"/>
      <c r="C201" s="787"/>
      <c r="D201" s="788"/>
      <c r="E201" s="799"/>
      <c r="F201" s="64"/>
      <c r="G201" s="65"/>
      <c r="H201" s="64"/>
      <c r="I201" s="73"/>
      <c r="J201" s="11"/>
      <c r="K201" s="11"/>
      <c r="L201" s="11"/>
    </row>
    <row r="202" spans="1:12" s="3" customFormat="1" ht="24" customHeight="1" x14ac:dyDescent="0.15">
      <c r="A202" s="817"/>
      <c r="B202" s="805"/>
      <c r="C202" s="787"/>
      <c r="D202" s="788"/>
      <c r="E202" s="799"/>
      <c r="F202" s="64"/>
      <c r="G202" s="65"/>
      <c r="H202" s="64"/>
      <c r="I202" s="73"/>
      <c r="J202" s="11"/>
      <c r="K202" s="11"/>
      <c r="L202" s="11"/>
    </row>
    <row r="203" spans="1:12" s="3" customFormat="1" ht="24" customHeight="1" x14ac:dyDescent="0.15">
      <c r="A203" s="817"/>
      <c r="B203" s="805"/>
      <c r="C203" s="787"/>
      <c r="D203" s="788"/>
      <c r="E203" s="799"/>
      <c r="F203" s="64"/>
      <c r="G203" s="65"/>
      <c r="H203" s="64"/>
      <c r="I203" s="73"/>
      <c r="J203" s="11"/>
      <c r="K203" s="11"/>
      <c r="L203" s="11"/>
    </row>
    <row r="204" spans="1:12" s="3" customFormat="1" ht="24" customHeight="1" x14ac:dyDescent="0.15">
      <c r="A204" s="817"/>
      <c r="B204" s="805"/>
      <c r="C204" s="787"/>
      <c r="D204" s="788"/>
      <c r="E204" s="799"/>
      <c r="F204" s="64"/>
      <c r="G204" s="65"/>
      <c r="H204" s="64"/>
      <c r="I204" s="73"/>
      <c r="J204" s="11"/>
      <c r="K204" s="11"/>
      <c r="L204" s="11"/>
    </row>
    <row r="205" spans="1:12" s="3" customFormat="1" ht="24" customHeight="1" x14ac:dyDescent="0.15">
      <c r="A205" s="817"/>
      <c r="B205" s="805"/>
      <c r="C205" s="787"/>
      <c r="D205" s="788"/>
      <c r="E205" s="799"/>
      <c r="F205" s="64"/>
      <c r="G205" s="65"/>
      <c r="H205" s="64"/>
      <c r="I205" s="73"/>
      <c r="J205" s="11"/>
      <c r="K205" s="11"/>
      <c r="L205" s="11"/>
    </row>
    <row r="206" spans="1:12" s="3" customFormat="1" ht="24" customHeight="1" x14ac:dyDescent="0.15">
      <c r="A206" s="817"/>
      <c r="B206" s="805"/>
      <c r="C206" s="787"/>
      <c r="D206" s="788"/>
      <c r="E206" s="799"/>
      <c r="F206" s="64"/>
      <c r="G206" s="65"/>
      <c r="H206" s="64"/>
      <c r="I206" s="73"/>
      <c r="J206" s="11"/>
      <c r="K206" s="11"/>
      <c r="L206" s="11"/>
    </row>
    <row r="207" spans="1:12" s="3" customFormat="1" ht="24" customHeight="1" x14ac:dyDescent="0.15">
      <c r="A207" s="817"/>
      <c r="B207" s="805"/>
      <c r="C207" s="787"/>
      <c r="D207" s="788"/>
      <c r="E207" s="799"/>
      <c r="F207" s="64"/>
      <c r="G207" s="65"/>
      <c r="H207" s="64"/>
      <c r="I207" s="73"/>
      <c r="J207" s="11"/>
      <c r="K207" s="11"/>
      <c r="L207" s="11"/>
    </row>
    <row r="208" spans="1:12" s="3" customFormat="1" ht="24" customHeight="1" x14ac:dyDescent="0.15">
      <c r="A208" s="817"/>
      <c r="B208" s="805"/>
      <c r="C208" s="787"/>
      <c r="D208" s="788"/>
      <c r="E208" s="799"/>
      <c r="F208" s="64"/>
      <c r="G208" s="65"/>
      <c r="H208" s="64"/>
      <c r="I208" s="73"/>
      <c r="J208" s="11"/>
      <c r="K208" s="11"/>
      <c r="L208" s="11"/>
    </row>
    <row r="209" spans="1:12" s="3" customFormat="1" ht="24" customHeight="1" x14ac:dyDescent="0.15">
      <c r="A209" s="817"/>
      <c r="B209" s="805"/>
      <c r="C209" s="787"/>
      <c r="D209" s="788"/>
      <c r="E209" s="799"/>
      <c r="F209" s="64"/>
      <c r="G209" s="65"/>
      <c r="H209" s="64"/>
      <c r="I209" s="73"/>
      <c r="J209" s="11"/>
      <c r="K209" s="11"/>
      <c r="L209" s="11"/>
    </row>
    <row r="210" spans="1:12" s="3" customFormat="1" ht="24" customHeight="1" x14ac:dyDescent="0.15">
      <c r="A210" s="817"/>
      <c r="B210" s="805"/>
      <c r="C210" s="787"/>
      <c r="D210" s="788"/>
      <c r="E210" s="799"/>
      <c r="F210" s="64"/>
      <c r="G210" s="65"/>
      <c r="H210" s="64"/>
      <c r="I210" s="73"/>
      <c r="J210" s="11"/>
      <c r="K210" s="11"/>
      <c r="L210" s="11"/>
    </row>
    <row r="211" spans="1:12" s="3" customFormat="1" ht="24" customHeight="1" x14ac:dyDescent="0.15">
      <c r="A211" s="817"/>
      <c r="B211" s="805"/>
      <c r="C211" s="787"/>
      <c r="D211" s="788"/>
      <c r="E211" s="799"/>
      <c r="F211" s="64"/>
      <c r="G211" s="65"/>
      <c r="H211" s="64"/>
      <c r="I211" s="73"/>
      <c r="J211" s="11"/>
      <c r="K211" s="11"/>
      <c r="L211" s="11"/>
    </row>
    <row r="212" spans="1:12" s="3" customFormat="1" ht="24" customHeight="1" x14ac:dyDescent="0.15">
      <c r="A212" s="817"/>
      <c r="B212" s="805"/>
      <c r="C212" s="787"/>
      <c r="D212" s="788"/>
      <c r="E212" s="799"/>
      <c r="F212" s="64"/>
      <c r="G212" s="65"/>
      <c r="H212" s="64"/>
      <c r="I212" s="73"/>
      <c r="J212" s="11"/>
      <c r="K212" s="11"/>
      <c r="L212" s="11"/>
    </row>
    <row r="213" spans="1:12" s="3" customFormat="1" ht="24" customHeight="1" x14ac:dyDescent="0.15">
      <c r="A213" s="817"/>
      <c r="B213" s="805"/>
      <c r="C213" s="787"/>
      <c r="D213" s="788"/>
      <c r="E213" s="799"/>
      <c r="F213" s="64"/>
      <c r="G213" s="65"/>
      <c r="H213" s="64"/>
      <c r="I213" s="73"/>
      <c r="J213" s="11"/>
      <c r="K213" s="11"/>
      <c r="L213" s="11"/>
    </row>
    <row r="214" spans="1:12" s="3" customFormat="1" ht="24" customHeight="1" x14ac:dyDescent="0.15">
      <c r="A214" s="817"/>
      <c r="B214" s="805"/>
      <c r="C214" s="787"/>
      <c r="D214" s="788"/>
      <c r="E214" s="799"/>
      <c r="F214" s="64"/>
      <c r="G214" s="65"/>
      <c r="H214" s="64"/>
      <c r="I214" s="73"/>
      <c r="J214" s="11"/>
      <c r="K214" s="11"/>
      <c r="L214" s="11"/>
    </row>
    <row r="215" spans="1:12" s="3" customFormat="1" ht="24" customHeight="1" x14ac:dyDescent="0.15">
      <c r="A215" s="817"/>
      <c r="B215" s="805"/>
      <c r="C215" s="787"/>
      <c r="D215" s="788"/>
      <c r="E215" s="799"/>
      <c r="F215" s="64"/>
      <c r="G215" s="65"/>
      <c r="H215" s="64"/>
      <c r="I215" s="73"/>
      <c r="J215" s="11"/>
      <c r="K215" s="11"/>
      <c r="L215" s="11"/>
    </row>
    <row r="216" spans="1:12" s="3" customFormat="1" ht="24" customHeight="1" x14ac:dyDescent="0.15">
      <c r="A216" s="817"/>
      <c r="B216" s="805"/>
      <c r="C216" s="787"/>
      <c r="D216" s="788"/>
      <c r="E216" s="799"/>
      <c r="F216" s="64"/>
      <c r="G216" s="65"/>
      <c r="H216" s="64"/>
      <c r="I216" s="73"/>
      <c r="J216" s="11"/>
      <c r="K216" s="11"/>
      <c r="L216" s="11"/>
    </row>
    <row r="217" spans="1:12" s="3" customFormat="1" ht="24" customHeight="1" x14ac:dyDescent="0.15">
      <c r="A217" s="817"/>
      <c r="B217" s="805"/>
      <c r="C217" s="787"/>
      <c r="D217" s="788"/>
      <c r="E217" s="799"/>
      <c r="F217" s="64"/>
      <c r="G217" s="65"/>
      <c r="H217" s="64"/>
      <c r="I217" s="73"/>
      <c r="J217" s="11"/>
      <c r="K217" s="11"/>
      <c r="L217" s="11"/>
    </row>
    <row r="218" spans="1:12" s="3" customFormat="1" ht="24" customHeight="1" x14ac:dyDescent="0.15">
      <c r="A218" s="817"/>
      <c r="B218" s="805"/>
      <c r="C218" s="787"/>
      <c r="D218" s="788"/>
      <c r="E218" s="799"/>
      <c r="F218" s="64"/>
      <c r="G218" s="65"/>
      <c r="H218" s="64"/>
      <c r="I218" s="73"/>
      <c r="J218" s="11"/>
      <c r="K218" s="11"/>
      <c r="L218" s="11"/>
    </row>
    <row r="219" spans="1:12" s="3" customFormat="1" ht="24" customHeight="1" x14ac:dyDescent="0.15">
      <c r="A219" s="817"/>
      <c r="B219" s="805"/>
      <c r="C219" s="787"/>
      <c r="D219" s="788"/>
      <c r="E219" s="799"/>
      <c r="F219" s="64"/>
      <c r="G219" s="65"/>
      <c r="H219" s="64"/>
      <c r="I219" s="73"/>
      <c r="J219" s="11"/>
      <c r="K219" s="11"/>
      <c r="L219" s="11"/>
    </row>
    <row r="220" spans="1:12" s="3" customFormat="1" ht="24" customHeight="1" x14ac:dyDescent="0.15">
      <c r="A220" s="817"/>
      <c r="B220" s="805"/>
      <c r="C220" s="787"/>
      <c r="D220" s="788"/>
      <c r="E220" s="799"/>
      <c r="F220" s="64"/>
      <c r="G220" s="65"/>
      <c r="H220" s="64"/>
      <c r="I220" s="73"/>
      <c r="J220" s="11"/>
      <c r="K220" s="11"/>
      <c r="L220" s="11"/>
    </row>
    <row r="221" spans="1:12" s="3" customFormat="1" ht="24" customHeight="1" x14ac:dyDescent="0.15">
      <c r="A221" s="817"/>
      <c r="B221" s="805"/>
      <c r="C221" s="787"/>
      <c r="D221" s="788"/>
      <c r="E221" s="799"/>
      <c r="F221" s="64"/>
      <c r="G221" s="65"/>
      <c r="H221" s="64"/>
      <c r="I221" s="73"/>
      <c r="J221" s="11"/>
      <c r="K221" s="11"/>
      <c r="L221" s="11"/>
    </row>
    <row r="222" spans="1:12" s="3" customFormat="1" ht="24" customHeight="1" x14ac:dyDescent="0.15">
      <c r="A222" s="817"/>
      <c r="B222" s="805"/>
      <c r="C222" s="787"/>
      <c r="D222" s="788"/>
      <c r="E222" s="799"/>
      <c r="F222" s="64"/>
      <c r="G222" s="65"/>
      <c r="H222" s="64"/>
      <c r="I222" s="73"/>
      <c r="J222" s="11"/>
      <c r="K222" s="11"/>
      <c r="L222" s="11"/>
    </row>
    <row r="223" spans="1:12" s="3" customFormat="1" ht="24" customHeight="1" x14ac:dyDescent="0.15">
      <c r="A223" s="817"/>
      <c r="B223" s="805"/>
      <c r="C223" s="787"/>
      <c r="D223" s="788"/>
      <c r="E223" s="799"/>
      <c r="F223" s="64"/>
      <c r="G223" s="65"/>
      <c r="H223" s="64"/>
      <c r="I223" s="73"/>
      <c r="J223" s="11"/>
      <c r="K223" s="11"/>
      <c r="L223" s="11"/>
    </row>
    <row r="224" spans="1:12" s="3" customFormat="1" ht="24" customHeight="1" x14ac:dyDescent="0.15">
      <c r="A224" s="817"/>
      <c r="B224" s="805"/>
      <c r="C224" s="787"/>
      <c r="D224" s="788"/>
      <c r="E224" s="799"/>
      <c r="F224" s="64"/>
      <c r="G224" s="65"/>
      <c r="H224" s="64"/>
      <c r="I224" s="73"/>
      <c r="J224" s="11"/>
      <c r="K224" s="11"/>
      <c r="L224" s="11"/>
    </row>
    <row r="225" spans="1:12" s="3" customFormat="1" ht="24" customHeight="1" x14ac:dyDescent="0.15">
      <c r="A225" s="817"/>
      <c r="B225" s="805"/>
      <c r="C225" s="787"/>
      <c r="D225" s="788"/>
      <c r="E225" s="799"/>
      <c r="F225" s="64"/>
      <c r="G225" s="65"/>
      <c r="H225" s="64"/>
      <c r="I225" s="73"/>
      <c r="J225" s="11"/>
      <c r="K225" s="11"/>
      <c r="L225" s="11"/>
    </row>
    <row r="226" spans="1:12" s="3" customFormat="1" ht="24" customHeight="1" x14ac:dyDescent="0.15">
      <c r="A226" s="817"/>
      <c r="B226" s="805"/>
      <c r="C226" s="787"/>
      <c r="D226" s="788"/>
      <c r="E226" s="799"/>
      <c r="F226" s="64"/>
      <c r="G226" s="65"/>
      <c r="H226" s="64"/>
      <c r="I226" s="73"/>
      <c r="J226" s="11"/>
      <c r="K226" s="11"/>
      <c r="L226" s="11"/>
    </row>
    <row r="227" spans="1:12" s="3" customFormat="1" ht="24" customHeight="1" x14ac:dyDescent="0.15">
      <c r="A227" s="817"/>
      <c r="B227" s="805"/>
      <c r="C227" s="787"/>
      <c r="D227" s="788"/>
      <c r="E227" s="799"/>
      <c r="F227" s="64"/>
      <c r="G227" s="65"/>
      <c r="H227" s="64"/>
      <c r="I227" s="73"/>
      <c r="J227" s="11"/>
      <c r="K227" s="11"/>
      <c r="L227" s="11"/>
    </row>
    <row r="228" spans="1:12" s="3" customFormat="1" ht="24" customHeight="1" x14ac:dyDescent="0.15">
      <c r="A228" s="817"/>
      <c r="B228" s="805"/>
      <c r="C228" s="787"/>
      <c r="D228" s="788"/>
      <c r="E228" s="799"/>
      <c r="F228" s="64"/>
      <c r="G228" s="65"/>
      <c r="H228" s="64"/>
      <c r="I228" s="73"/>
      <c r="J228" s="11"/>
      <c r="K228" s="11"/>
      <c r="L228" s="11"/>
    </row>
    <row r="229" spans="1:12" s="3" customFormat="1" ht="24" customHeight="1" x14ac:dyDescent="0.15">
      <c r="A229" s="817"/>
      <c r="B229" s="805"/>
      <c r="C229" s="787"/>
      <c r="D229" s="788"/>
      <c r="E229" s="799"/>
      <c r="F229" s="64"/>
      <c r="G229" s="65"/>
      <c r="H229" s="64"/>
      <c r="I229" s="73"/>
      <c r="J229" s="11"/>
      <c r="K229" s="11"/>
      <c r="L229" s="11"/>
    </row>
    <row r="230" spans="1:12" s="3" customFormat="1" ht="24" customHeight="1" x14ac:dyDescent="0.15">
      <c r="A230" s="817"/>
      <c r="B230" s="805"/>
      <c r="C230" s="787"/>
      <c r="D230" s="788"/>
      <c r="E230" s="799"/>
      <c r="F230" s="64"/>
      <c r="G230" s="65"/>
      <c r="H230" s="64"/>
      <c r="I230" s="73"/>
      <c r="J230" s="11"/>
      <c r="K230" s="11"/>
      <c r="L230" s="11"/>
    </row>
    <row r="231" spans="1:12" s="3" customFormat="1" ht="24" customHeight="1" x14ac:dyDescent="0.15">
      <c r="A231" s="817"/>
      <c r="B231" s="805"/>
      <c r="C231" s="787"/>
      <c r="D231" s="788"/>
      <c r="E231" s="799"/>
      <c r="F231" s="64"/>
      <c r="G231" s="65"/>
      <c r="H231" s="64"/>
      <c r="I231" s="73"/>
      <c r="J231" s="11"/>
      <c r="K231" s="11"/>
      <c r="L231" s="11"/>
    </row>
    <row r="232" spans="1:12" s="3" customFormat="1" ht="24" customHeight="1" x14ac:dyDescent="0.15">
      <c r="A232" s="817"/>
      <c r="B232" s="805"/>
      <c r="C232" s="787"/>
      <c r="D232" s="788"/>
      <c r="E232" s="799"/>
      <c r="F232" s="64"/>
      <c r="G232" s="65"/>
      <c r="H232" s="64"/>
      <c r="I232" s="73"/>
      <c r="J232" s="11"/>
      <c r="K232" s="11"/>
      <c r="L232" s="11"/>
    </row>
    <row r="233" spans="1:12" s="3" customFormat="1" ht="24" customHeight="1" x14ac:dyDescent="0.15">
      <c r="A233" s="817"/>
      <c r="B233" s="805"/>
      <c r="C233" s="787"/>
      <c r="D233" s="788"/>
      <c r="E233" s="799"/>
      <c r="F233" s="64"/>
      <c r="G233" s="65"/>
      <c r="H233" s="64"/>
      <c r="I233" s="73"/>
      <c r="J233" s="11"/>
      <c r="K233" s="11"/>
      <c r="L233" s="11"/>
    </row>
    <row r="234" spans="1:12" s="3" customFormat="1" ht="24" customHeight="1" x14ac:dyDescent="0.15">
      <c r="A234" s="817"/>
      <c r="B234" s="805"/>
      <c r="C234" s="787"/>
      <c r="D234" s="788"/>
      <c r="E234" s="799"/>
      <c r="F234" s="64"/>
      <c r="G234" s="65"/>
      <c r="H234" s="64"/>
      <c r="I234" s="73"/>
      <c r="J234" s="11"/>
      <c r="K234" s="11"/>
      <c r="L234" s="11"/>
    </row>
    <row r="235" spans="1:12" s="3" customFormat="1" ht="24" customHeight="1" x14ac:dyDescent="0.15">
      <c r="A235" s="817"/>
      <c r="B235" s="805"/>
      <c r="C235" s="787"/>
      <c r="D235" s="788"/>
      <c r="E235" s="799"/>
      <c r="F235" s="64"/>
      <c r="G235" s="65"/>
      <c r="H235" s="64"/>
      <c r="I235" s="73"/>
      <c r="J235" s="11"/>
      <c r="K235" s="11"/>
      <c r="L235" s="11"/>
    </row>
    <row r="236" spans="1:12" s="3" customFormat="1" ht="24" customHeight="1" x14ac:dyDescent="0.15">
      <c r="A236" s="817"/>
      <c r="B236" s="805"/>
      <c r="C236" s="787"/>
      <c r="D236" s="788"/>
      <c r="E236" s="799"/>
      <c r="F236" s="64"/>
      <c r="G236" s="65"/>
      <c r="H236" s="64"/>
      <c r="I236" s="73"/>
      <c r="J236" s="11"/>
      <c r="K236" s="11"/>
      <c r="L236" s="11"/>
    </row>
    <row r="237" spans="1:12" s="3" customFormat="1" ht="24" customHeight="1" x14ac:dyDescent="0.15">
      <c r="A237" s="817"/>
      <c r="B237" s="805"/>
      <c r="C237" s="787"/>
      <c r="D237" s="788"/>
      <c r="E237" s="799"/>
      <c r="F237" s="64"/>
      <c r="G237" s="65"/>
      <c r="H237" s="64"/>
      <c r="I237" s="73"/>
      <c r="J237" s="11"/>
      <c r="K237" s="11"/>
      <c r="L237" s="11"/>
    </row>
    <row r="238" spans="1:12" s="3" customFormat="1" ht="24" customHeight="1" x14ac:dyDescent="0.15">
      <c r="A238" s="817"/>
      <c r="B238" s="805"/>
      <c r="C238" s="787"/>
      <c r="D238" s="788"/>
      <c r="E238" s="799"/>
      <c r="F238" s="64"/>
      <c r="G238" s="65"/>
      <c r="H238" s="64"/>
      <c r="I238" s="73"/>
      <c r="J238" s="11"/>
      <c r="K238" s="11"/>
      <c r="L238" s="11"/>
    </row>
    <row r="239" spans="1:12" s="3" customFormat="1" ht="24" customHeight="1" x14ac:dyDescent="0.15">
      <c r="A239" s="817"/>
      <c r="B239" s="805"/>
      <c r="C239" s="787"/>
      <c r="D239" s="788"/>
      <c r="E239" s="799"/>
      <c r="F239" s="64"/>
      <c r="G239" s="65"/>
      <c r="H239" s="64"/>
      <c r="I239" s="73"/>
      <c r="J239" s="11"/>
      <c r="K239" s="11"/>
      <c r="L239" s="11"/>
    </row>
    <row r="240" spans="1:12" s="3" customFormat="1" ht="24" customHeight="1" x14ac:dyDescent="0.15">
      <c r="A240" s="817"/>
      <c r="B240" s="805"/>
      <c r="C240" s="787"/>
      <c r="D240" s="788"/>
      <c r="E240" s="799"/>
      <c r="F240" s="64"/>
      <c r="G240" s="65"/>
      <c r="H240" s="64"/>
      <c r="I240" s="73"/>
      <c r="J240" s="11"/>
      <c r="K240" s="11"/>
      <c r="L240" s="11"/>
    </row>
    <row r="241" spans="1:12" s="3" customFormat="1" ht="24" customHeight="1" x14ac:dyDescent="0.15">
      <c r="A241" s="817"/>
      <c r="B241" s="805"/>
      <c r="C241" s="787"/>
      <c r="D241" s="788"/>
      <c r="E241" s="799"/>
      <c r="F241" s="64"/>
      <c r="G241" s="65"/>
      <c r="H241" s="64"/>
      <c r="I241" s="73"/>
      <c r="J241" s="11"/>
      <c r="K241" s="11"/>
      <c r="L241" s="11"/>
    </row>
    <row r="242" spans="1:12" s="3" customFormat="1" ht="24" customHeight="1" x14ac:dyDescent="0.15">
      <c r="A242" s="817"/>
      <c r="B242" s="805"/>
      <c r="C242" s="787"/>
      <c r="D242" s="788"/>
      <c r="E242" s="799"/>
      <c r="F242" s="64"/>
      <c r="G242" s="65"/>
      <c r="H242" s="64"/>
      <c r="I242" s="73"/>
      <c r="J242" s="11"/>
      <c r="K242" s="11"/>
      <c r="L242" s="11"/>
    </row>
    <row r="243" spans="1:12" s="3" customFormat="1" ht="24" customHeight="1" x14ac:dyDescent="0.15">
      <c r="A243" s="817"/>
      <c r="B243" s="805"/>
      <c r="C243" s="787"/>
      <c r="D243" s="788"/>
      <c r="E243" s="799"/>
      <c r="F243" s="64"/>
      <c r="G243" s="65"/>
      <c r="H243" s="64"/>
      <c r="I243" s="73"/>
      <c r="J243" s="11"/>
      <c r="K243" s="11"/>
      <c r="L243" s="11"/>
    </row>
    <row r="244" spans="1:12" s="3" customFormat="1" ht="24" customHeight="1" x14ac:dyDescent="0.15">
      <c r="A244" s="817"/>
      <c r="B244" s="805"/>
      <c r="C244" s="787"/>
      <c r="D244" s="788"/>
      <c r="E244" s="799"/>
      <c r="F244" s="64"/>
      <c r="G244" s="65"/>
      <c r="H244" s="64"/>
      <c r="I244" s="73"/>
      <c r="J244" s="11"/>
      <c r="K244" s="11"/>
      <c r="L244" s="11"/>
    </row>
    <row r="245" spans="1:12" s="3" customFormat="1" ht="24" customHeight="1" x14ac:dyDescent="0.15">
      <c r="A245" s="817"/>
      <c r="B245" s="805"/>
      <c r="C245" s="787"/>
      <c r="D245" s="788"/>
      <c r="E245" s="799"/>
      <c r="F245" s="64"/>
      <c r="G245" s="65"/>
      <c r="H245" s="64"/>
      <c r="I245" s="73"/>
      <c r="J245" s="11"/>
      <c r="K245" s="11"/>
      <c r="L245" s="11"/>
    </row>
    <row r="246" spans="1:12" s="3" customFormat="1" ht="24" customHeight="1" x14ac:dyDescent="0.15">
      <c r="A246" s="817"/>
      <c r="B246" s="805"/>
      <c r="C246" s="787"/>
      <c r="D246" s="788"/>
      <c r="E246" s="799"/>
      <c r="F246" s="64"/>
      <c r="G246" s="65"/>
      <c r="H246" s="64"/>
      <c r="I246" s="73"/>
      <c r="J246" s="11"/>
      <c r="K246" s="11"/>
      <c r="L246" s="11"/>
    </row>
    <row r="247" spans="1:12" s="3" customFormat="1" ht="24" customHeight="1" x14ac:dyDescent="0.15">
      <c r="A247" s="817"/>
      <c r="B247" s="805"/>
      <c r="C247" s="787"/>
      <c r="D247" s="788"/>
      <c r="E247" s="799"/>
      <c r="F247" s="64"/>
      <c r="G247" s="65"/>
      <c r="H247" s="64"/>
      <c r="I247" s="73"/>
      <c r="J247" s="11"/>
      <c r="K247" s="11"/>
      <c r="L247" s="11"/>
    </row>
    <row r="248" spans="1:12" s="3" customFormat="1" ht="24" customHeight="1" x14ac:dyDescent="0.15">
      <c r="A248" s="817"/>
      <c r="B248" s="805"/>
      <c r="C248" s="787"/>
      <c r="D248" s="788"/>
      <c r="E248" s="799"/>
      <c r="F248" s="64"/>
      <c r="G248" s="65"/>
      <c r="H248" s="64"/>
      <c r="I248" s="73"/>
      <c r="J248" s="11"/>
      <c r="K248" s="11"/>
      <c r="L248" s="11"/>
    </row>
    <row r="249" spans="1:12" s="3" customFormat="1" ht="24" customHeight="1" x14ac:dyDescent="0.15">
      <c r="A249" s="817"/>
      <c r="B249" s="805"/>
      <c r="C249" s="787"/>
      <c r="D249" s="788"/>
      <c r="E249" s="799"/>
      <c r="F249" s="64"/>
      <c r="G249" s="65"/>
      <c r="H249" s="64"/>
      <c r="I249" s="73"/>
      <c r="J249" s="11"/>
      <c r="K249" s="11"/>
      <c r="L249" s="11"/>
    </row>
    <row r="250" spans="1:12" s="3" customFormat="1" ht="24" customHeight="1" x14ac:dyDescent="0.15">
      <c r="A250" s="817"/>
      <c r="B250" s="805"/>
      <c r="C250" s="787"/>
      <c r="D250" s="788"/>
      <c r="E250" s="799"/>
      <c r="F250" s="64"/>
      <c r="G250" s="65"/>
      <c r="H250" s="64"/>
      <c r="I250" s="73"/>
      <c r="J250" s="11"/>
      <c r="K250" s="11"/>
      <c r="L250" s="11"/>
    </row>
    <row r="251" spans="1:12" s="3" customFormat="1" ht="24" customHeight="1" x14ac:dyDescent="0.15">
      <c r="A251" s="817"/>
      <c r="B251" s="805"/>
      <c r="C251" s="787"/>
      <c r="D251" s="788"/>
      <c r="E251" s="799"/>
      <c r="F251" s="64"/>
      <c r="G251" s="65"/>
      <c r="H251" s="64"/>
      <c r="I251" s="73"/>
      <c r="J251" s="11"/>
      <c r="K251" s="11"/>
      <c r="L251" s="11"/>
    </row>
    <row r="252" spans="1:12" s="3" customFormat="1" ht="24" customHeight="1" x14ac:dyDescent="0.15">
      <c r="A252" s="817"/>
      <c r="B252" s="805"/>
      <c r="C252" s="787"/>
      <c r="D252" s="788"/>
      <c r="E252" s="799"/>
      <c r="F252" s="64"/>
      <c r="G252" s="65"/>
      <c r="H252" s="64"/>
      <c r="I252" s="73"/>
      <c r="J252" s="11"/>
      <c r="K252" s="11"/>
      <c r="L252" s="11"/>
    </row>
    <row r="253" spans="1:12" s="3" customFormat="1" ht="24" customHeight="1" x14ac:dyDescent="0.15">
      <c r="A253" s="817"/>
      <c r="B253" s="805"/>
      <c r="C253" s="787"/>
      <c r="D253" s="788"/>
      <c r="E253" s="799"/>
      <c r="F253" s="64"/>
      <c r="G253" s="65"/>
      <c r="H253" s="64"/>
      <c r="I253" s="73"/>
      <c r="J253" s="11"/>
      <c r="K253" s="11"/>
      <c r="L253" s="11"/>
    </row>
    <row r="254" spans="1:12" s="3" customFormat="1" ht="24" customHeight="1" x14ac:dyDescent="0.15">
      <c r="A254" s="817"/>
      <c r="B254" s="805"/>
      <c r="C254" s="787"/>
      <c r="D254" s="788"/>
      <c r="E254" s="799"/>
      <c r="F254" s="64"/>
      <c r="G254" s="65"/>
      <c r="H254" s="64"/>
      <c r="I254" s="73"/>
      <c r="J254" s="11"/>
      <c r="K254" s="11"/>
      <c r="L254" s="11"/>
    </row>
    <row r="255" spans="1:12" s="3" customFormat="1" ht="24" customHeight="1" x14ac:dyDescent="0.15">
      <c r="A255" s="817"/>
      <c r="B255" s="805"/>
      <c r="C255" s="787"/>
      <c r="D255" s="788"/>
      <c r="E255" s="799"/>
      <c r="F255" s="64"/>
      <c r="G255" s="65"/>
      <c r="H255" s="64"/>
      <c r="I255" s="73"/>
      <c r="J255" s="11"/>
      <c r="K255" s="11"/>
      <c r="L255" s="11"/>
    </row>
    <row r="256" spans="1:12" s="3" customFormat="1" ht="24" customHeight="1" x14ac:dyDescent="0.15">
      <c r="A256" s="817"/>
      <c r="B256" s="805"/>
      <c r="C256" s="787"/>
      <c r="D256" s="788"/>
      <c r="E256" s="799"/>
      <c r="F256" s="64"/>
      <c r="G256" s="65"/>
      <c r="H256" s="64"/>
      <c r="I256" s="73"/>
      <c r="J256" s="11"/>
      <c r="K256" s="11"/>
      <c r="L256" s="11"/>
    </row>
    <row r="257" spans="1:12" s="3" customFormat="1" ht="24" customHeight="1" x14ac:dyDescent="0.15">
      <c r="A257" s="817"/>
      <c r="B257" s="805"/>
      <c r="C257" s="787"/>
      <c r="D257" s="788"/>
      <c r="E257" s="799"/>
      <c r="F257" s="64"/>
      <c r="G257" s="65"/>
      <c r="H257" s="64"/>
      <c r="I257" s="73"/>
      <c r="J257" s="11"/>
      <c r="K257" s="11"/>
      <c r="L257" s="11"/>
    </row>
    <row r="258" spans="1:12" s="3" customFormat="1" ht="24" customHeight="1" x14ac:dyDescent="0.15">
      <c r="A258" s="817"/>
      <c r="B258" s="805"/>
      <c r="C258" s="787"/>
      <c r="D258" s="788"/>
      <c r="E258" s="799"/>
      <c r="F258" s="64"/>
      <c r="G258" s="65"/>
      <c r="H258" s="64"/>
      <c r="I258" s="73"/>
      <c r="J258" s="11"/>
      <c r="K258" s="11"/>
      <c r="L258" s="11"/>
    </row>
    <row r="259" spans="1:12" s="3" customFormat="1" ht="24" customHeight="1" x14ac:dyDescent="0.15">
      <c r="A259" s="817"/>
      <c r="B259" s="805"/>
      <c r="C259" s="787"/>
      <c r="D259" s="788"/>
      <c r="E259" s="799"/>
      <c r="F259" s="64"/>
      <c r="G259" s="65"/>
      <c r="H259" s="64"/>
      <c r="I259" s="73"/>
      <c r="J259" s="11"/>
      <c r="K259" s="11"/>
      <c r="L259" s="11"/>
    </row>
    <row r="260" spans="1:12" s="3" customFormat="1" ht="24" customHeight="1" x14ac:dyDescent="0.15">
      <c r="A260" s="817"/>
      <c r="B260" s="805"/>
      <c r="C260" s="787"/>
      <c r="D260" s="788"/>
      <c r="E260" s="799"/>
      <c r="F260" s="64"/>
      <c r="G260" s="65"/>
      <c r="H260" s="64"/>
      <c r="I260" s="73"/>
      <c r="J260" s="11"/>
      <c r="K260" s="11"/>
      <c r="L260" s="11"/>
    </row>
    <row r="261" spans="1:12" s="3" customFormat="1" ht="24" customHeight="1" x14ac:dyDescent="0.15">
      <c r="A261" s="817"/>
      <c r="B261" s="805"/>
      <c r="C261" s="787"/>
      <c r="D261" s="788"/>
      <c r="E261" s="799"/>
      <c r="F261" s="64"/>
      <c r="G261" s="65"/>
      <c r="H261" s="64"/>
      <c r="I261" s="73"/>
      <c r="J261" s="11"/>
      <c r="K261" s="11"/>
      <c r="L261" s="11"/>
    </row>
    <row r="262" spans="1:12" s="3" customFormat="1" ht="24" customHeight="1" x14ac:dyDescent="0.15">
      <c r="A262" s="817"/>
      <c r="B262" s="805"/>
      <c r="C262" s="787"/>
      <c r="D262" s="788"/>
      <c r="E262" s="799"/>
      <c r="F262" s="64"/>
      <c r="G262" s="65"/>
      <c r="H262" s="64"/>
      <c r="I262" s="73"/>
      <c r="J262" s="11"/>
      <c r="K262" s="11"/>
      <c r="L262" s="11"/>
    </row>
    <row r="263" spans="1:12" s="3" customFormat="1" ht="24" customHeight="1" x14ac:dyDescent="0.15">
      <c r="A263" s="817"/>
      <c r="B263" s="805"/>
      <c r="C263" s="787"/>
      <c r="D263" s="788"/>
      <c r="E263" s="799"/>
      <c r="F263" s="64"/>
      <c r="G263" s="65"/>
      <c r="H263" s="64"/>
      <c r="I263" s="73"/>
      <c r="J263" s="11"/>
      <c r="K263" s="11"/>
      <c r="L263" s="11"/>
    </row>
    <row r="264" spans="1:12" s="3" customFormat="1" ht="24" customHeight="1" x14ac:dyDescent="0.15">
      <c r="A264" s="817"/>
      <c r="B264" s="805"/>
      <c r="C264" s="787"/>
      <c r="D264" s="788"/>
      <c r="E264" s="799"/>
      <c r="F264" s="64"/>
      <c r="G264" s="65"/>
      <c r="H264" s="64"/>
      <c r="I264" s="73"/>
      <c r="J264" s="11"/>
      <c r="K264" s="11"/>
      <c r="L264" s="11"/>
    </row>
    <row r="265" spans="1:12" s="3" customFormat="1" ht="24" customHeight="1" x14ac:dyDescent="0.15">
      <c r="A265" s="817"/>
      <c r="B265" s="805"/>
      <c r="C265" s="787"/>
      <c r="D265" s="788"/>
      <c r="E265" s="799"/>
      <c r="F265" s="64"/>
      <c r="G265" s="65"/>
      <c r="H265" s="64"/>
      <c r="I265" s="73"/>
      <c r="J265" s="11"/>
      <c r="K265" s="11"/>
      <c r="L265" s="11"/>
    </row>
    <row r="266" spans="1:12" s="3" customFormat="1" ht="24" customHeight="1" x14ac:dyDescent="0.15">
      <c r="A266" s="817"/>
      <c r="B266" s="805"/>
      <c r="C266" s="787"/>
      <c r="D266" s="788"/>
      <c r="E266" s="799"/>
      <c r="F266" s="64"/>
      <c r="G266" s="65"/>
      <c r="H266" s="64"/>
      <c r="I266" s="73"/>
      <c r="J266" s="11"/>
      <c r="K266" s="11"/>
      <c r="L266" s="11"/>
    </row>
    <row r="267" spans="1:12" s="3" customFormat="1" ht="24" customHeight="1" x14ac:dyDescent="0.15">
      <c r="A267" s="817"/>
      <c r="B267" s="805"/>
      <c r="C267" s="787"/>
      <c r="D267" s="788"/>
      <c r="E267" s="799"/>
      <c r="F267" s="64"/>
      <c r="G267" s="65"/>
      <c r="H267" s="64"/>
      <c r="I267" s="73"/>
      <c r="J267" s="11"/>
      <c r="K267" s="11"/>
      <c r="L267" s="11"/>
    </row>
    <row r="268" spans="1:12" s="3" customFormat="1" ht="24" customHeight="1" x14ac:dyDescent="0.15">
      <c r="A268" s="817"/>
      <c r="B268" s="805"/>
      <c r="C268" s="787"/>
      <c r="D268" s="788"/>
      <c r="E268" s="799"/>
      <c r="F268" s="64"/>
      <c r="G268" s="65"/>
      <c r="H268" s="64"/>
      <c r="I268" s="73"/>
      <c r="J268" s="11"/>
      <c r="K268" s="11"/>
      <c r="L268" s="11"/>
    </row>
    <row r="269" spans="1:12" s="3" customFormat="1" ht="24" customHeight="1" x14ac:dyDescent="0.15">
      <c r="A269" s="817"/>
      <c r="B269" s="805"/>
      <c r="C269" s="787"/>
      <c r="D269" s="788"/>
      <c r="E269" s="799"/>
      <c r="F269" s="64"/>
      <c r="G269" s="65"/>
      <c r="H269" s="64"/>
      <c r="I269" s="73"/>
      <c r="J269" s="11"/>
      <c r="K269" s="11"/>
      <c r="L269" s="11"/>
    </row>
    <row r="270" spans="1:12" s="3" customFormat="1" ht="24" customHeight="1" x14ac:dyDescent="0.15">
      <c r="A270" s="817"/>
      <c r="B270" s="805"/>
      <c r="C270" s="787"/>
      <c r="D270" s="788"/>
      <c r="E270" s="799"/>
      <c r="F270" s="64"/>
      <c r="G270" s="65"/>
      <c r="H270" s="64"/>
      <c r="I270" s="73"/>
      <c r="J270" s="11"/>
      <c r="K270" s="11"/>
      <c r="L270" s="11"/>
    </row>
    <row r="271" spans="1:12" s="3" customFormat="1" ht="24" customHeight="1" x14ac:dyDescent="0.15">
      <c r="A271" s="817"/>
      <c r="B271" s="805"/>
      <c r="C271" s="787"/>
      <c r="D271" s="788"/>
      <c r="E271" s="799"/>
      <c r="F271" s="64"/>
      <c r="G271" s="65"/>
      <c r="H271" s="64"/>
      <c r="I271" s="73"/>
      <c r="J271" s="11"/>
      <c r="K271" s="11"/>
      <c r="L271" s="11"/>
    </row>
    <row r="272" spans="1:12" s="3" customFormat="1" ht="24" customHeight="1" x14ac:dyDescent="0.15">
      <c r="A272" s="817"/>
      <c r="B272" s="805"/>
      <c r="C272" s="787"/>
      <c r="D272" s="788"/>
      <c r="E272" s="799"/>
      <c r="F272" s="64"/>
      <c r="G272" s="65"/>
      <c r="H272" s="64"/>
      <c r="I272" s="73"/>
      <c r="J272" s="11"/>
      <c r="K272" s="11"/>
      <c r="L272" s="11"/>
    </row>
    <row r="273" spans="1:12" s="3" customFormat="1" ht="24" customHeight="1" x14ac:dyDescent="0.15">
      <c r="A273" s="817"/>
      <c r="B273" s="805"/>
      <c r="C273" s="787"/>
      <c r="D273" s="788"/>
      <c r="E273" s="799"/>
      <c r="F273" s="64"/>
      <c r="G273" s="65"/>
      <c r="H273" s="64"/>
      <c r="I273" s="73"/>
      <c r="J273" s="11"/>
      <c r="K273" s="11"/>
      <c r="L273" s="11"/>
    </row>
    <row r="274" spans="1:12" s="3" customFormat="1" ht="24" customHeight="1" x14ac:dyDescent="0.15">
      <c r="A274" s="817"/>
      <c r="B274" s="805"/>
      <c r="C274" s="787"/>
      <c r="D274" s="788"/>
      <c r="E274" s="799"/>
      <c r="F274" s="64"/>
      <c r="G274" s="65"/>
      <c r="H274" s="64"/>
      <c r="I274" s="73"/>
      <c r="J274" s="11"/>
      <c r="K274" s="11"/>
      <c r="L274" s="11"/>
    </row>
    <row r="275" spans="1:12" s="3" customFormat="1" ht="24" customHeight="1" x14ac:dyDescent="0.15">
      <c r="A275" s="817"/>
      <c r="B275" s="805"/>
      <c r="C275" s="787"/>
      <c r="D275" s="788"/>
      <c r="E275" s="799"/>
      <c r="F275" s="64"/>
      <c r="G275" s="65"/>
      <c r="H275" s="64"/>
      <c r="I275" s="73"/>
      <c r="J275" s="11"/>
      <c r="K275" s="11"/>
      <c r="L275" s="11"/>
    </row>
    <row r="276" spans="1:12" s="3" customFormat="1" ht="24" customHeight="1" x14ac:dyDescent="0.15">
      <c r="A276" s="817"/>
      <c r="B276" s="805"/>
      <c r="C276" s="787"/>
      <c r="D276" s="788"/>
      <c r="E276" s="799"/>
      <c r="F276" s="64"/>
      <c r="G276" s="65"/>
      <c r="H276" s="64"/>
      <c r="I276" s="73"/>
      <c r="J276" s="11"/>
      <c r="K276" s="11"/>
      <c r="L276" s="11"/>
    </row>
    <row r="277" spans="1:12" s="3" customFormat="1" ht="24" customHeight="1" x14ac:dyDescent="0.15">
      <c r="A277" s="817"/>
      <c r="B277" s="805"/>
      <c r="C277" s="787"/>
      <c r="D277" s="788"/>
      <c r="E277" s="799"/>
      <c r="F277" s="64"/>
      <c r="G277" s="65"/>
      <c r="H277" s="64"/>
      <c r="I277" s="73"/>
      <c r="J277" s="11"/>
      <c r="K277" s="11"/>
      <c r="L277" s="11"/>
    </row>
    <row r="278" spans="1:12" s="3" customFormat="1" ht="24" customHeight="1" x14ac:dyDescent="0.15">
      <c r="A278" s="817"/>
      <c r="B278" s="805"/>
      <c r="C278" s="787"/>
      <c r="D278" s="788"/>
      <c r="E278" s="799"/>
      <c r="F278" s="64"/>
      <c r="G278" s="65"/>
      <c r="H278" s="64"/>
      <c r="I278" s="73"/>
      <c r="J278" s="11"/>
      <c r="K278" s="11"/>
      <c r="L278" s="11"/>
    </row>
    <row r="279" spans="1:12" s="3" customFormat="1" ht="24" customHeight="1" x14ac:dyDescent="0.15">
      <c r="A279" s="817"/>
      <c r="B279" s="805"/>
      <c r="C279" s="787"/>
      <c r="D279" s="788"/>
      <c r="E279" s="799"/>
      <c r="F279" s="64"/>
      <c r="G279" s="65"/>
      <c r="H279" s="64"/>
      <c r="I279" s="73"/>
      <c r="J279" s="11"/>
      <c r="K279" s="11"/>
      <c r="L279" s="11"/>
    </row>
    <row r="280" spans="1:12" s="3" customFormat="1" ht="24" customHeight="1" x14ac:dyDescent="0.15">
      <c r="A280" s="817"/>
      <c r="B280" s="805"/>
      <c r="C280" s="787"/>
      <c r="D280" s="788"/>
      <c r="E280" s="799"/>
      <c r="F280" s="64"/>
      <c r="G280" s="65"/>
      <c r="H280" s="64"/>
      <c r="I280" s="73"/>
      <c r="J280" s="11"/>
      <c r="K280" s="11"/>
      <c r="L280" s="11"/>
    </row>
    <row r="281" spans="1:12" s="3" customFormat="1" ht="24" customHeight="1" x14ac:dyDescent="0.15">
      <c r="A281" s="817"/>
      <c r="B281" s="805"/>
      <c r="C281" s="787"/>
      <c r="D281" s="788"/>
      <c r="E281" s="799"/>
      <c r="F281" s="64"/>
      <c r="G281" s="65"/>
      <c r="H281" s="64"/>
      <c r="I281" s="73"/>
      <c r="J281" s="11"/>
      <c r="K281" s="11"/>
      <c r="L281" s="11"/>
    </row>
    <row r="282" spans="1:12" s="3" customFormat="1" ht="24" customHeight="1" x14ac:dyDescent="0.15">
      <c r="A282" s="817"/>
      <c r="B282" s="805"/>
      <c r="C282" s="787"/>
      <c r="D282" s="788"/>
      <c r="E282" s="799"/>
      <c r="F282" s="64"/>
      <c r="G282" s="65"/>
      <c r="H282" s="64"/>
      <c r="I282" s="73"/>
      <c r="J282" s="11"/>
      <c r="K282" s="11"/>
      <c r="L282" s="11"/>
    </row>
    <row r="283" spans="1:12" s="3" customFormat="1" ht="24" customHeight="1" x14ac:dyDescent="0.15">
      <c r="A283" s="817"/>
      <c r="B283" s="805"/>
      <c r="C283" s="787"/>
      <c r="D283" s="788"/>
      <c r="E283" s="799"/>
      <c r="F283" s="64"/>
      <c r="G283" s="65"/>
      <c r="H283" s="64"/>
      <c r="I283" s="73"/>
      <c r="J283" s="11"/>
      <c r="K283" s="11"/>
      <c r="L283" s="11"/>
    </row>
    <row r="284" spans="1:12" s="3" customFormat="1" ht="24" customHeight="1" x14ac:dyDescent="0.15">
      <c r="A284" s="817"/>
      <c r="B284" s="805"/>
      <c r="C284" s="787"/>
      <c r="D284" s="788"/>
      <c r="E284" s="799"/>
      <c r="F284" s="64"/>
      <c r="G284" s="65"/>
      <c r="H284" s="64"/>
      <c r="I284" s="73"/>
      <c r="J284" s="11"/>
      <c r="K284" s="11"/>
      <c r="L284" s="11"/>
    </row>
    <row r="285" spans="1:12" s="3" customFormat="1" ht="24" customHeight="1" x14ac:dyDescent="0.15">
      <c r="A285" s="817"/>
      <c r="B285" s="805"/>
      <c r="C285" s="787"/>
      <c r="D285" s="788"/>
      <c r="E285" s="799"/>
      <c r="F285" s="64"/>
      <c r="G285" s="65"/>
      <c r="H285" s="64"/>
      <c r="I285" s="73"/>
      <c r="J285" s="11"/>
      <c r="K285" s="11"/>
      <c r="L285" s="11"/>
    </row>
    <row r="286" spans="1:12" s="3" customFormat="1" ht="24" customHeight="1" x14ac:dyDescent="0.15">
      <c r="A286" s="817"/>
      <c r="B286" s="805"/>
      <c r="C286" s="787"/>
      <c r="D286" s="788"/>
      <c r="E286" s="799"/>
      <c r="F286" s="64"/>
      <c r="G286" s="65"/>
      <c r="H286" s="64"/>
      <c r="I286" s="73"/>
      <c r="J286" s="11"/>
      <c r="K286" s="11"/>
      <c r="L286" s="11"/>
    </row>
    <row r="287" spans="1:12" s="3" customFormat="1" ht="24" customHeight="1" x14ac:dyDescent="0.15">
      <c r="A287" s="817"/>
      <c r="B287" s="805"/>
      <c r="C287" s="787"/>
      <c r="D287" s="788"/>
      <c r="E287" s="799"/>
      <c r="F287" s="64"/>
      <c r="G287" s="65"/>
      <c r="H287" s="64"/>
      <c r="I287" s="73"/>
      <c r="J287" s="11"/>
      <c r="K287" s="11"/>
      <c r="L287" s="11"/>
    </row>
    <row r="288" spans="1:12" s="3" customFormat="1" ht="24" customHeight="1" x14ac:dyDescent="0.15">
      <c r="A288" s="817"/>
      <c r="B288" s="805"/>
      <c r="C288" s="787"/>
      <c r="D288" s="788"/>
      <c r="E288" s="799"/>
      <c r="F288" s="64"/>
      <c r="G288" s="65"/>
      <c r="H288" s="64"/>
      <c r="I288" s="73"/>
      <c r="J288" s="11"/>
      <c r="K288" s="11"/>
      <c r="L288" s="11"/>
    </row>
    <row r="289" spans="1:12" s="3" customFormat="1" ht="24" customHeight="1" x14ac:dyDescent="0.15">
      <c r="A289" s="817"/>
      <c r="B289" s="805"/>
      <c r="C289" s="787"/>
      <c r="D289" s="788"/>
      <c r="E289" s="799"/>
      <c r="F289" s="64"/>
      <c r="G289" s="65"/>
      <c r="H289" s="64"/>
      <c r="I289" s="73"/>
      <c r="J289" s="11"/>
      <c r="K289" s="11"/>
      <c r="L289" s="11"/>
    </row>
    <row r="290" spans="1:12" s="3" customFormat="1" ht="24" customHeight="1" x14ac:dyDescent="0.15">
      <c r="A290" s="817"/>
      <c r="B290" s="805"/>
      <c r="C290" s="787"/>
      <c r="D290" s="788"/>
      <c r="E290" s="799"/>
      <c r="F290" s="64"/>
      <c r="G290" s="65"/>
      <c r="H290" s="64"/>
      <c r="I290" s="73"/>
      <c r="J290" s="11"/>
      <c r="K290" s="11"/>
      <c r="L290" s="11"/>
    </row>
    <row r="291" spans="1:12" s="3" customFormat="1" ht="24" customHeight="1" x14ac:dyDescent="0.15">
      <c r="A291" s="817"/>
      <c r="B291" s="805"/>
      <c r="C291" s="787"/>
      <c r="D291" s="788"/>
      <c r="E291" s="799"/>
      <c r="F291" s="64"/>
      <c r="G291" s="65"/>
      <c r="H291" s="64"/>
      <c r="I291" s="73"/>
      <c r="J291" s="11"/>
      <c r="K291" s="11"/>
      <c r="L291" s="11"/>
    </row>
    <row r="292" spans="1:12" s="3" customFormat="1" ht="24" customHeight="1" x14ac:dyDescent="0.15">
      <c r="A292" s="817"/>
      <c r="B292" s="805"/>
      <c r="C292" s="787"/>
      <c r="D292" s="788"/>
      <c r="E292" s="799"/>
      <c r="F292" s="64"/>
      <c r="G292" s="65"/>
      <c r="H292" s="64"/>
      <c r="I292" s="73"/>
      <c r="J292" s="11"/>
      <c r="K292" s="11"/>
      <c r="L292" s="11"/>
    </row>
    <row r="293" spans="1:12" s="3" customFormat="1" ht="24" customHeight="1" x14ac:dyDescent="0.15">
      <c r="A293" s="817"/>
      <c r="B293" s="805"/>
      <c r="C293" s="787"/>
      <c r="D293" s="788"/>
      <c r="E293" s="799"/>
      <c r="F293" s="64"/>
      <c r="G293" s="65"/>
      <c r="H293" s="64"/>
      <c r="I293" s="73"/>
      <c r="J293" s="11"/>
      <c r="K293" s="11"/>
      <c r="L293" s="11"/>
    </row>
    <row r="294" spans="1:12" s="3" customFormat="1" ht="24" customHeight="1" x14ac:dyDescent="0.15">
      <c r="A294" s="817"/>
      <c r="B294" s="805"/>
      <c r="C294" s="787"/>
      <c r="D294" s="788"/>
      <c r="E294" s="799"/>
      <c r="F294" s="64"/>
      <c r="G294" s="65"/>
      <c r="H294" s="64"/>
      <c r="I294" s="73"/>
      <c r="J294" s="11"/>
      <c r="K294" s="11"/>
      <c r="L294" s="11"/>
    </row>
    <row r="295" spans="1:12" s="3" customFormat="1" ht="24" customHeight="1" x14ac:dyDescent="0.15">
      <c r="A295" s="817"/>
      <c r="B295" s="805"/>
      <c r="C295" s="787"/>
      <c r="D295" s="788"/>
      <c r="E295" s="799"/>
      <c r="F295" s="64"/>
      <c r="G295" s="65"/>
      <c r="H295" s="64"/>
      <c r="I295" s="73"/>
      <c r="J295" s="11"/>
      <c r="K295" s="11"/>
      <c r="L295" s="11"/>
    </row>
    <row r="296" spans="1:12" s="3" customFormat="1" ht="24" customHeight="1" x14ac:dyDescent="0.15">
      <c r="A296" s="817"/>
      <c r="B296" s="805"/>
      <c r="C296" s="787"/>
      <c r="D296" s="788"/>
      <c r="E296" s="799"/>
      <c r="F296" s="64"/>
      <c r="G296" s="65"/>
      <c r="H296" s="64"/>
      <c r="I296" s="73"/>
      <c r="J296" s="11"/>
      <c r="K296" s="11"/>
      <c r="L296" s="11"/>
    </row>
    <row r="297" spans="1:12" s="3" customFormat="1" ht="24" customHeight="1" x14ac:dyDescent="0.15">
      <c r="A297" s="817"/>
      <c r="B297" s="805"/>
      <c r="C297" s="787"/>
      <c r="D297" s="788"/>
      <c r="E297" s="799"/>
      <c r="F297" s="64"/>
      <c r="G297" s="65"/>
      <c r="H297" s="64"/>
      <c r="I297" s="73"/>
      <c r="J297" s="11"/>
      <c r="K297" s="11"/>
      <c r="L297" s="11"/>
    </row>
    <row r="298" spans="1:12" s="3" customFormat="1" ht="24" customHeight="1" x14ac:dyDescent="0.15">
      <c r="A298" s="817"/>
      <c r="B298" s="805"/>
      <c r="C298" s="787"/>
      <c r="D298" s="788"/>
      <c r="E298" s="799"/>
      <c r="F298" s="64"/>
      <c r="G298" s="65"/>
      <c r="H298" s="64"/>
      <c r="I298" s="73"/>
      <c r="J298" s="11"/>
      <c r="K298" s="11"/>
      <c r="L298" s="11"/>
    </row>
    <row r="299" spans="1:12" s="3" customFormat="1" ht="24" customHeight="1" x14ac:dyDescent="0.15">
      <c r="A299" s="817"/>
      <c r="B299" s="805"/>
      <c r="C299" s="787"/>
      <c r="D299" s="788"/>
      <c r="E299" s="799"/>
      <c r="F299" s="64"/>
      <c r="G299" s="65"/>
      <c r="H299" s="64"/>
      <c r="I299" s="73"/>
      <c r="J299" s="11"/>
      <c r="K299" s="11"/>
      <c r="L299" s="11"/>
    </row>
    <row r="300" spans="1:12" s="3" customFormat="1" ht="24" customHeight="1" x14ac:dyDescent="0.15">
      <c r="A300" s="817"/>
      <c r="B300" s="805"/>
      <c r="C300" s="787"/>
      <c r="D300" s="788"/>
      <c r="E300" s="799"/>
      <c r="F300" s="64"/>
      <c r="G300" s="65"/>
      <c r="H300" s="64"/>
      <c r="I300" s="73"/>
      <c r="J300" s="11"/>
      <c r="K300" s="11"/>
      <c r="L300" s="11"/>
    </row>
    <row r="301" spans="1:12" s="3" customFormat="1" ht="24" customHeight="1" x14ac:dyDescent="0.15">
      <c r="A301" s="817"/>
      <c r="B301" s="805"/>
      <c r="C301" s="787"/>
      <c r="D301" s="788"/>
      <c r="E301" s="799"/>
      <c r="F301" s="64"/>
      <c r="G301" s="65"/>
      <c r="H301" s="64"/>
      <c r="I301" s="73"/>
      <c r="J301" s="11"/>
      <c r="K301" s="11"/>
      <c r="L301" s="11"/>
    </row>
    <row r="302" spans="1:12" s="3" customFormat="1" ht="24" customHeight="1" x14ac:dyDescent="0.15">
      <c r="A302" s="817"/>
      <c r="B302" s="805"/>
      <c r="C302" s="787"/>
      <c r="D302" s="788"/>
      <c r="E302" s="799"/>
      <c r="F302" s="64"/>
      <c r="G302" s="65"/>
      <c r="H302" s="64"/>
      <c r="I302" s="73"/>
      <c r="J302" s="11"/>
      <c r="K302" s="11"/>
      <c r="L302" s="11"/>
    </row>
    <row r="303" spans="1:12" s="3" customFormat="1" ht="24" customHeight="1" x14ac:dyDescent="0.15">
      <c r="A303" s="817"/>
      <c r="B303" s="805"/>
      <c r="C303" s="787"/>
      <c r="D303" s="788"/>
      <c r="E303" s="799"/>
      <c r="F303" s="64"/>
      <c r="G303" s="65"/>
      <c r="H303" s="64"/>
      <c r="I303" s="73"/>
      <c r="J303" s="11"/>
      <c r="K303" s="11"/>
      <c r="L303" s="11"/>
    </row>
    <row r="304" spans="1:12" s="3" customFormat="1" ht="24" customHeight="1" x14ac:dyDescent="0.15">
      <c r="A304" s="817"/>
      <c r="B304" s="805"/>
      <c r="C304" s="787"/>
      <c r="D304" s="788"/>
      <c r="E304" s="799"/>
      <c r="F304" s="64"/>
      <c r="G304" s="65"/>
      <c r="H304" s="64"/>
      <c r="I304" s="73"/>
      <c r="J304" s="11"/>
      <c r="K304" s="11"/>
      <c r="L304" s="11"/>
    </row>
    <row r="305" spans="1:12" s="3" customFormat="1" ht="24" customHeight="1" x14ac:dyDescent="0.15">
      <c r="A305" s="817"/>
      <c r="B305" s="805"/>
      <c r="C305" s="787"/>
      <c r="D305" s="788"/>
      <c r="E305" s="799"/>
      <c r="F305" s="64"/>
      <c r="G305" s="65"/>
      <c r="H305" s="64"/>
      <c r="I305" s="73"/>
      <c r="J305" s="11"/>
      <c r="K305" s="11"/>
      <c r="L305" s="11"/>
    </row>
    <row r="306" spans="1:12" s="3" customFormat="1" ht="24" customHeight="1" x14ac:dyDescent="0.15">
      <c r="A306" s="817"/>
      <c r="B306" s="805"/>
      <c r="C306" s="787"/>
      <c r="D306" s="788"/>
      <c r="E306" s="799"/>
      <c r="F306" s="64"/>
      <c r="G306" s="65"/>
      <c r="H306" s="64"/>
      <c r="I306" s="73"/>
      <c r="J306" s="11"/>
      <c r="K306" s="11"/>
      <c r="L306" s="11"/>
    </row>
    <row r="307" spans="1:12" s="3" customFormat="1" ht="24" customHeight="1" x14ac:dyDescent="0.15">
      <c r="A307" s="817"/>
      <c r="B307" s="805"/>
      <c r="C307" s="787"/>
      <c r="D307" s="788"/>
      <c r="E307" s="799"/>
      <c r="F307" s="64"/>
      <c r="G307" s="65"/>
      <c r="H307" s="64"/>
      <c r="I307" s="73"/>
      <c r="J307" s="11"/>
      <c r="K307" s="11"/>
      <c r="L307" s="11"/>
    </row>
    <row r="308" spans="1:12" s="3" customFormat="1" ht="24" customHeight="1" x14ac:dyDescent="0.15">
      <c r="A308" s="817"/>
      <c r="B308" s="805"/>
      <c r="C308" s="787"/>
      <c r="D308" s="788"/>
      <c r="E308" s="799"/>
      <c r="F308" s="64"/>
      <c r="G308" s="65"/>
      <c r="H308" s="64"/>
      <c r="I308" s="73"/>
      <c r="J308" s="11"/>
      <c r="K308" s="11"/>
      <c r="L308" s="11"/>
    </row>
    <row r="309" spans="1:12" s="3" customFormat="1" ht="24" customHeight="1" x14ac:dyDescent="0.15">
      <c r="A309" s="817"/>
      <c r="B309" s="805"/>
      <c r="C309" s="787"/>
      <c r="D309" s="788"/>
      <c r="E309" s="799"/>
      <c r="F309" s="64"/>
      <c r="G309" s="65"/>
      <c r="H309" s="64"/>
      <c r="I309" s="73"/>
      <c r="J309" s="11"/>
      <c r="K309" s="11"/>
      <c r="L309" s="11"/>
    </row>
    <row r="310" spans="1:12" s="3" customFormat="1" ht="24" customHeight="1" x14ac:dyDescent="0.15">
      <c r="A310" s="817"/>
      <c r="B310" s="805"/>
      <c r="C310" s="787"/>
      <c r="D310" s="788"/>
      <c r="E310" s="799"/>
      <c r="F310" s="64"/>
      <c r="G310" s="65"/>
      <c r="H310" s="64"/>
      <c r="I310" s="73"/>
      <c r="J310" s="11"/>
      <c r="K310" s="11"/>
      <c r="L310" s="11"/>
    </row>
    <row r="311" spans="1:12" s="3" customFormat="1" ht="24" customHeight="1" x14ac:dyDescent="0.15">
      <c r="A311" s="817"/>
      <c r="B311" s="805"/>
      <c r="C311" s="787"/>
      <c r="D311" s="788"/>
      <c r="E311" s="799"/>
      <c r="F311" s="64"/>
      <c r="G311" s="65"/>
      <c r="H311" s="64"/>
      <c r="I311" s="73"/>
      <c r="J311" s="11"/>
      <c r="K311" s="11"/>
      <c r="L311" s="11"/>
    </row>
    <row r="312" spans="1:12" s="3" customFormat="1" ht="24" customHeight="1" x14ac:dyDescent="0.15">
      <c r="A312" s="817"/>
      <c r="B312" s="805"/>
      <c r="C312" s="787"/>
      <c r="D312" s="788"/>
      <c r="E312" s="799"/>
      <c r="F312" s="64"/>
      <c r="G312" s="65"/>
      <c r="H312" s="64"/>
      <c r="I312" s="73"/>
      <c r="J312" s="11"/>
      <c r="K312" s="11"/>
      <c r="L312" s="11"/>
    </row>
    <row r="313" spans="1:12" s="3" customFormat="1" ht="24" customHeight="1" x14ac:dyDescent="0.15">
      <c r="A313" s="817"/>
      <c r="B313" s="805"/>
      <c r="C313" s="787"/>
      <c r="D313" s="788"/>
      <c r="E313" s="799"/>
      <c r="F313" s="64"/>
      <c r="G313" s="65"/>
      <c r="H313" s="64"/>
      <c r="I313" s="73"/>
      <c r="J313" s="11"/>
      <c r="K313" s="11"/>
      <c r="L313" s="11"/>
    </row>
    <row r="314" spans="1:12" s="3" customFormat="1" ht="24" customHeight="1" x14ac:dyDescent="0.15">
      <c r="A314" s="817"/>
      <c r="B314" s="805"/>
      <c r="C314" s="787"/>
      <c r="D314" s="788"/>
      <c r="E314" s="799"/>
      <c r="F314" s="64"/>
      <c r="G314" s="65"/>
      <c r="H314" s="64"/>
      <c r="I314" s="73"/>
      <c r="J314" s="11"/>
      <c r="K314" s="11"/>
      <c r="L314" s="11"/>
    </row>
    <row r="315" spans="1:12" s="3" customFormat="1" ht="24" customHeight="1" x14ac:dyDescent="0.15">
      <c r="A315" s="817"/>
      <c r="B315" s="805"/>
      <c r="C315" s="787"/>
      <c r="D315" s="788"/>
      <c r="E315" s="799"/>
      <c r="F315" s="64"/>
      <c r="G315" s="65"/>
      <c r="H315" s="64"/>
      <c r="I315" s="73"/>
      <c r="J315" s="11"/>
      <c r="K315" s="11"/>
      <c r="L315" s="11"/>
    </row>
    <row r="316" spans="1:12" s="3" customFormat="1" ht="24" customHeight="1" x14ac:dyDescent="0.15">
      <c r="A316" s="817"/>
      <c r="B316" s="805"/>
      <c r="C316" s="787"/>
      <c r="D316" s="788"/>
      <c r="E316" s="799"/>
      <c r="F316" s="64"/>
      <c r="G316" s="65"/>
      <c r="H316" s="64"/>
      <c r="I316" s="73"/>
      <c r="J316" s="11"/>
      <c r="K316" s="11"/>
      <c r="L316" s="11"/>
    </row>
    <row r="317" spans="1:12" s="3" customFormat="1" ht="24" customHeight="1" x14ac:dyDescent="0.15">
      <c r="A317" s="817"/>
      <c r="B317" s="805"/>
      <c r="C317" s="787"/>
      <c r="D317" s="788"/>
      <c r="E317" s="799"/>
      <c r="F317" s="64"/>
      <c r="G317" s="65"/>
      <c r="H317" s="64"/>
      <c r="I317" s="73"/>
      <c r="J317" s="11"/>
      <c r="K317" s="11"/>
      <c r="L317" s="11"/>
    </row>
    <row r="318" spans="1:12" s="3" customFormat="1" ht="24" customHeight="1" x14ac:dyDescent="0.15">
      <c r="A318" s="817"/>
      <c r="B318" s="805"/>
      <c r="C318" s="787"/>
      <c r="D318" s="788"/>
      <c r="E318" s="799"/>
      <c r="F318" s="64"/>
      <c r="G318" s="65"/>
      <c r="H318" s="64"/>
      <c r="I318" s="73"/>
      <c r="J318" s="11"/>
      <c r="K318" s="11"/>
      <c r="L318" s="11"/>
    </row>
    <row r="319" spans="1:12" s="3" customFormat="1" ht="24" customHeight="1" x14ac:dyDescent="0.15">
      <c r="A319" s="817"/>
      <c r="B319" s="805"/>
      <c r="C319" s="787"/>
      <c r="D319" s="788"/>
      <c r="E319" s="799"/>
      <c r="F319" s="64"/>
      <c r="G319" s="65"/>
      <c r="H319" s="64"/>
      <c r="I319" s="73"/>
      <c r="J319" s="11"/>
      <c r="K319" s="11"/>
      <c r="L319" s="11"/>
    </row>
    <row r="320" spans="1:12" s="3" customFormat="1" ht="24" customHeight="1" x14ac:dyDescent="0.15">
      <c r="A320" s="817"/>
      <c r="B320" s="805"/>
      <c r="C320" s="787"/>
      <c r="D320" s="788"/>
      <c r="E320" s="799"/>
      <c r="F320" s="64"/>
      <c r="G320" s="65"/>
      <c r="H320" s="64"/>
      <c r="I320" s="73"/>
      <c r="J320" s="11"/>
      <c r="K320" s="11"/>
      <c r="L320" s="11"/>
    </row>
    <row r="321" spans="1:12" s="3" customFormat="1" ht="24" customHeight="1" x14ac:dyDescent="0.15">
      <c r="A321" s="817"/>
      <c r="B321" s="805"/>
      <c r="C321" s="787"/>
      <c r="D321" s="788"/>
      <c r="E321" s="799"/>
      <c r="F321" s="64"/>
      <c r="G321" s="65"/>
      <c r="H321" s="64"/>
      <c r="I321" s="73"/>
      <c r="J321" s="11"/>
      <c r="K321" s="11"/>
      <c r="L321" s="11"/>
    </row>
    <row r="322" spans="1:12" s="3" customFormat="1" ht="24" customHeight="1" x14ac:dyDescent="0.15">
      <c r="A322" s="817"/>
      <c r="B322" s="805"/>
      <c r="C322" s="787"/>
      <c r="D322" s="788"/>
      <c r="E322" s="799"/>
      <c r="F322" s="64"/>
      <c r="G322" s="65"/>
      <c r="H322" s="64"/>
      <c r="I322" s="73"/>
      <c r="J322" s="11"/>
      <c r="K322" s="11"/>
      <c r="L322" s="11"/>
    </row>
    <row r="323" spans="1:12" s="3" customFormat="1" ht="24" customHeight="1" x14ac:dyDescent="0.15">
      <c r="A323" s="817"/>
      <c r="B323" s="805"/>
      <c r="C323" s="787"/>
      <c r="D323" s="788"/>
      <c r="E323" s="799"/>
      <c r="F323" s="64"/>
      <c r="G323" s="65"/>
      <c r="H323" s="64"/>
      <c r="I323" s="73"/>
      <c r="J323" s="11"/>
      <c r="K323" s="11"/>
      <c r="L323" s="11"/>
    </row>
    <row r="324" spans="1:12" s="3" customFormat="1" ht="24" customHeight="1" x14ac:dyDescent="0.15">
      <c r="A324" s="817"/>
      <c r="B324" s="805"/>
      <c r="C324" s="787"/>
      <c r="D324" s="788"/>
      <c r="E324" s="799"/>
      <c r="F324" s="64"/>
      <c r="G324" s="65"/>
      <c r="H324" s="64"/>
      <c r="I324" s="73"/>
      <c r="J324" s="11"/>
      <c r="K324" s="11"/>
      <c r="L324" s="11"/>
    </row>
    <row r="325" spans="1:12" s="3" customFormat="1" ht="24" customHeight="1" x14ac:dyDescent="0.15">
      <c r="A325" s="817"/>
      <c r="B325" s="805"/>
      <c r="C325" s="787"/>
      <c r="D325" s="788"/>
      <c r="E325" s="799"/>
      <c r="F325" s="64"/>
      <c r="G325" s="65"/>
      <c r="H325" s="64"/>
      <c r="I325" s="73"/>
      <c r="J325" s="11"/>
      <c r="K325" s="11"/>
      <c r="L325" s="11"/>
    </row>
    <row r="326" spans="1:12" s="3" customFormat="1" ht="24" customHeight="1" x14ac:dyDescent="0.15">
      <c r="A326" s="817"/>
      <c r="B326" s="805"/>
      <c r="C326" s="787"/>
      <c r="D326" s="788"/>
      <c r="E326" s="799"/>
      <c r="F326" s="64"/>
      <c r="G326" s="65"/>
      <c r="H326" s="64"/>
      <c r="I326" s="73"/>
      <c r="J326" s="11"/>
      <c r="K326" s="11"/>
      <c r="L326" s="11"/>
    </row>
    <row r="327" spans="1:12" s="3" customFormat="1" ht="24" customHeight="1" x14ac:dyDescent="0.15">
      <c r="A327" s="817"/>
      <c r="B327" s="805"/>
      <c r="C327" s="787"/>
      <c r="D327" s="788"/>
      <c r="E327" s="799"/>
      <c r="F327" s="64"/>
      <c r="G327" s="65"/>
      <c r="H327" s="64"/>
      <c r="I327" s="73"/>
      <c r="J327" s="11"/>
      <c r="K327" s="11"/>
      <c r="L327" s="11"/>
    </row>
    <row r="328" spans="1:12" s="3" customFormat="1" ht="24" customHeight="1" x14ac:dyDescent="0.15">
      <c r="A328" s="817"/>
      <c r="B328" s="805"/>
      <c r="C328" s="787"/>
      <c r="D328" s="788"/>
      <c r="E328" s="799"/>
      <c r="F328" s="64"/>
      <c r="G328" s="65"/>
      <c r="H328" s="64"/>
      <c r="I328" s="73"/>
      <c r="J328" s="11"/>
      <c r="K328" s="11"/>
      <c r="L328" s="11"/>
    </row>
    <row r="329" spans="1:12" s="3" customFormat="1" ht="24" customHeight="1" x14ac:dyDescent="0.15">
      <c r="A329" s="817"/>
      <c r="B329" s="805"/>
      <c r="C329" s="787"/>
      <c r="D329" s="788"/>
      <c r="E329" s="799"/>
      <c r="F329" s="64"/>
      <c r="G329" s="65"/>
      <c r="H329" s="64"/>
      <c r="I329" s="73"/>
      <c r="J329" s="11"/>
      <c r="K329" s="11"/>
      <c r="L329" s="11"/>
    </row>
    <row r="330" spans="1:12" s="3" customFormat="1" ht="24" customHeight="1" x14ac:dyDescent="0.15">
      <c r="A330" s="817"/>
      <c r="B330" s="805"/>
      <c r="C330" s="787"/>
      <c r="D330" s="788"/>
      <c r="E330" s="799"/>
      <c r="F330" s="64"/>
      <c r="G330" s="65"/>
      <c r="H330" s="64"/>
      <c r="I330" s="73"/>
      <c r="J330" s="11"/>
      <c r="K330" s="11"/>
      <c r="L330" s="11"/>
    </row>
    <row r="331" spans="1:12" s="3" customFormat="1" ht="24" customHeight="1" x14ac:dyDescent="0.15">
      <c r="A331" s="817"/>
      <c r="B331" s="805"/>
      <c r="C331" s="787"/>
      <c r="D331" s="788"/>
      <c r="E331" s="799"/>
      <c r="F331" s="64"/>
      <c r="G331" s="65"/>
      <c r="H331" s="64"/>
      <c r="I331" s="73"/>
      <c r="J331" s="11"/>
      <c r="K331" s="11"/>
      <c r="L331" s="11"/>
    </row>
    <row r="332" spans="1:12" s="3" customFormat="1" ht="24" customHeight="1" x14ac:dyDescent="0.15">
      <c r="A332" s="817"/>
      <c r="B332" s="805"/>
      <c r="C332" s="787"/>
      <c r="D332" s="788"/>
      <c r="E332" s="799"/>
      <c r="F332" s="64"/>
      <c r="G332" s="65"/>
      <c r="H332" s="64"/>
      <c r="I332" s="73"/>
      <c r="J332" s="11"/>
      <c r="K332" s="11"/>
      <c r="L332" s="11"/>
    </row>
    <row r="333" spans="1:12" s="3" customFormat="1" ht="24" customHeight="1" x14ac:dyDescent="0.15">
      <c r="A333" s="817"/>
      <c r="B333" s="805"/>
      <c r="C333" s="787"/>
      <c r="D333" s="788"/>
      <c r="E333" s="799"/>
      <c r="F333" s="64"/>
      <c r="G333" s="65"/>
      <c r="H333" s="64"/>
      <c r="I333" s="73"/>
      <c r="J333" s="11"/>
      <c r="K333" s="11"/>
      <c r="L333" s="11"/>
    </row>
    <row r="334" spans="1:12" s="3" customFormat="1" ht="24" customHeight="1" x14ac:dyDescent="0.15">
      <c r="A334" s="817"/>
      <c r="B334" s="805"/>
      <c r="C334" s="787"/>
      <c r="D334" s="788"/>
      <c r="E334" s="799"/>
      <c r="F334" s="64"/>
      <c r="G334" s="65"/>
      <c r="H334" s="64"/>
      <c r="I334" s="73"/>
      <c r="J334" s="11"/>
      <c r="K334" s="11"/>
      <c r="L334" s="11"/>
    </row>
    <row r="335" spans="1:12" s="3" customFormat="1" ht="24" customHeight="1" x14ac:dyDescent="0.15">
      <c r="A335" s="817"/>
      <c r="B335" s="805"/>
      <c r="C335" s="787"/>
      <c r="D335" s="788"/>
      <c r="E335" s="799"/>
      <c r="F335" s="64"/>
      <c r="G335" s="65"/>
      <c r="H335" s="64"/>
      <c r="I335" s="73"/>
      <c r="J335" s="11"/>
      <c r="K335" s="11"/>
      <c r="L335" s="11"/>
    </row>
    <row r="336" spans="1:12" s="3" customFormat="1" ht="24" customHeight="1" x14ac:dyDescent="0.15">
      <c r="A336" s="817"/>
      <c r="B336" s="805"/>
      <c r="C336" s="787"/>
      <c r="D336" s="788"/>
      <c r="E336" s="799"/>
      <c r="F336" s="64"/>
      <c r="G336" s="65"/>
      <c r="H336" s="64"/>
      <c r="I336" s="73"/>
      <c r="J336" s="11"/>
      <c r="K336" s="11"/>
      <c r="L336" s="11"/>
    </row>
    <row r="337" spans="1:12" s="3" customFormat="1" ht="24" customHeight="1" x14ac:dyDescent="0.15">
      <c r="A337" s="817"/>
      <c r="B337" s="805"/>
      <c r="C337" s="787"/>
      <c r="D337" s="788"/>
      <c r="E337" s="799"/>
      <c r="F337" s="64"/>
      <c r="G337" s="65"/>
      <c r="H337" s="64"/>
      <c r="I337" s="73"/>
      <c r="J337" s="11"/>
      <c r="K337" s="11"/>
      <c r="L337" s="11"/>
    </row>
    <row r="338" spans="1:12" s="3" customFormat="1" ht="24" customHeight="1" x14ac:dyDescent="0.15">
      <c r="A338" s="817"/>
      <c r="B338" s="805"/>
      <c r="C338" s="787"/>
      <c r="D338" s="788"/>
      <c r="E338" s="799"/>
      <c r="F338" s="64"/>
      <c r="G338" s="65"/>
      <c r="H338" s="64"/>
      <c r="I338" s="73"/>
      <c r="J338" s="11"/>
      <c r="K338" s="11"/>
      <c r="L338" s="11"/>
    </row>
    <row r="339" spans="1:12" s="3" customFormat="1" ht="24" customHeight="1" x14ac:dyDescent="0.15">
      <c r="A339" s="817"/>
      <c r="B339" s="805"/>
      <c r="C339" s="787"/>
      <c r="D339" s="788"/>
      <c r="E339" s="799"/>
      <c r="F339" s="64"/>
      <c r="G339" s="65"/>
      <c r="H339" s="64"/>
      <c r="I339" s="73"/>
      <c r="J339" s="11"/>
      <c r="K339" s="11"/>
      <c r="L339" s="11"/>
    </row>
    <row r="340" spans="1:12" s="3" customFormat="1" ht="24" customHeight="1" x14ac:dyDescent="0.15">
      <c r="A340" s="817"/>
      <c r="B340" s="805"/>
      <c r="C340" s="787"/>
      <c r="D340" s="788"/>
      <c r="E340" s="799"/>
      <c r="F340" s="64"/>
      <c r="G340" s="65"/>
      <c r="H340" s="64"/>
      <c r="I340" s="73"/>
      <c r="J340" s="11"/>
      <c r="K340" s="11"/>
      <c r="L340" s="11"/>
    </row>
    <row r="341" spans="1:12" s="3" customFormat="1" ht="24" customHeight="1" x14ac:dyDescent="0.15">
      <c r="A341" s="817"/>
      <c r="B341" s="805"/>
      <c r="C341" s="787"/>
      <c r="D341" s="788"/>
      <c r="E341" s="799"/>
      <c r="F341" s="64"/>
      <c r="G341" s="65"/>
      <c r="H341" s="64"/>
      <c r="I341" s="73"/>
      <c r="J341" s="11"/>
      <c r="K341" s="11"/>
      <c r="L341" s="11"/>
    </row>
    <row r="342" spans="1:12" s="3" customFormat="1" ht="24" customHeight="1" x14ac:dyDescent="0.15">
      <c r="A342" s="817"/>
      <c r="B342" s="805"/>
      <c r="C342" s="787"/>
      <c r="D342" s="788"/>
      <c r="E342" s="799"/>
      <c r="F342" s="64"/>
      <c r="G342" s="65"/>
      <c r="H342" s="64"/>
      <c r="I342" s="73"/>
      <c r="J342" s="11"/>
      <c r="K342" s="11"/>
      <c r="L342" s="11"/>
    </row>
    <row r="343" spans="1:12" s="3" customFormat="1" ht="24" customHeight="1" x14ac:dyDescent="0.15">
      <c r="A343" s="817"/>
      <c r="B343" s="805"/>
      <c r="C343" s="787"/>
      <c r="D343" s="788"/>
      <c r="E343" s="799"/>
      <c r="F343" s="64"/>
      <c r="G343" s="65"/>
      <c r="H343" s="64"/>
      <c r="I343" s="73"/>
      <c r="J343" s="11"/>
      <c r="K343" s="11"/>
      <c r="L343" s="11"/>
    </row>
    <row r="344" spans="1:12" s="3" customFormat="1" ht="24" customHeight="1" x14ac:dyDescent="0.15">
      <c r="A344" s="817"/>
      <c r="B344" s="805"/>
      <c r="C344" s="787"/>
      <c r="D344" s="788"/>
      <c r="E344" s="799"/>
      <c r="F344" s="64"/>
      <c r="G344" s="65"/>
      <c r="H344" s="64"/>
      <c r="I344" s="73"/>
      <c r="J344" s="11"/>
      <c r="K344" s="11"/>
      <c r="L344" s="11"/>
    </row>
    <row r="345" spans="1:12" s="3" customFormat="1" ht="24" customHeight="1" x14ac:dyDescent="0.15">
      <c r="A345" s="817"/>
      <c r="B345" s="805"/>
      <c r="C345" s="787"/>
      <c r="D345" s="788"/>
      <c r="E345" s="799"/>
      <c r="F345" s="64"/>
      <c r="G345" s="65"/>
      <c r="H345" s="64"/>
      <c r="I345" s="73"/>
      <c r="J345" s="11"/>
      <c r="K345" s="11"/>
      <c r="L345" s="11"/>
    </row>
    <row r="346" spans="1:12" s="3" customFormat="1" ht="24" customHeight="1" x14ac:dyDescent="0.15">
      <c r="A346" s="817"/>
      <c r="B346" s="805"/>
      <c r="C346" s="787"/>
      <c r="D346" s="788"/>
      <c r="E346" s="799"/>
      <c r="F346" s="64"/>
      <c r="G346" s="65"/>
      <c r="H346" s="64"/>
      <c r="I346" s="73"/>
      <c r="J346" s="11"/>
      <c r="K346" s="11"/>
      <c r="L346" s="11"/>
    </row>
    <row r="347" spans="1:12" s="148" customFormat="1" x14ac:dyDescent="0.15">
      <c r="A347" s="147"/>
      <c r="C347" s="149"/>
      <c r="D347" s="199"/>
      <c r="E347" s="199"/>
      <c r="G347" s="150"/>
      <c r="H347" s="151"/>
      <c r="I347" s="151"/>
      <c r="J347" s="152"/>
      <c r="K347" s="152"/>
      <c r="L347" s="152"/>
    </row>
    <row r="348" spans="1:12" s="148" customFormat="1" x14ac:dyDescent="0.15">
      <c r="A348" s="147"/>
      <c r="C348" s="149"/>
      <c r="D348" s="199"/>
      <c r="E348" s="199"/>
      <c r="G348" s="150"/>
      <c r="H348" s="151"/>
      <c r="I348" s="151"/>
      <c r="J348" s="152"/>
      <c r="K348" s="152"/>
      <c r="L348" s="152"/>
    </row>
    <row r="349" spans="1:12" s="148" customFormat="1" x14ac:dyDescent="0.15">
      <c r="A349" s="147"/>
      <c r="C349" s="149"/>
      <c r="D349" s="199"/>
      <c r="E349" s="199"/>
      <c r="G349" s="150"/>
      <c r="H349" s="151"/>
      <c r="I349" s="151"/>
      <c r="J349" s="152"/>
      <c r="K349" s="152"/>
      <c r="L349" s="152"/>
    </row>
    <row r="350" spans="1:12" s="148" customFormat="1" x14ac:dyDescent="0.15">
      <c r="A350" s="147"/>
      <c r="C350" s="149"/>
      <c r="D350" s="199"/>
      <c r="E350" s="199"/>
      <c r="G350" s="150"/>
      <c r="H350" s="151"/>
      <c r="I350" s="151"/>
      <c r="J350" s="152"/>
      <c r="K350" s="152"/>
      <c r="L350" s="152"/>
    </row>
    <row r="351" spans="1:12" s="148" customFormat="1" x14ac:dyDescent="0.15">
      <c r="A351" s="147"/>
      <c r="C351" s="149"/>
      <c r="D351" s="199"/>
      <c r="E351" s="199"/>
      <c r="G351" s="150"/>
      <c r="H351" s="151"/>
      <c r="I351" s="151"/>
      <c r="J351" s="152"/>
      <c r="K351" s="152"/>
      <c r="L351" s="152"/>
    </row>
    <row r="352" spans="1:12" s="148" customFormat="1" x14ac:dyDescent="0.15">
      <c r="A352" s="147"/>
      <c r="C352" s="149"/>
      <c r="D352" s="199"/>
      <c r="E352" s="199"/>
      <c r="G352" s="150"/>
      <c r="H352" s="151"/>
      <c r="I352" s="151"/>
      <c r="J352" s="152"/>
      <c r="K352" s="152"/>
      <c r="L352" s="152"/>
    </row>
    <row r="353" spans="1:12" s="148" customFormat="1" x14ac:dyDescent="0.15">
      <c r="A353" s="147"/>
      <c r="C353" s="149"/>
      <c r="D353" s="199"/>
      <c r="E353" s="199"/>
      <c r="G353" s="150"/>
      <c r="H353" s="151"/>
      <c r="I353" s="151"/>
      <c r="J353" s="152"/>
      <c r="K353" s="152"/>
      <c r="L353" s="152"/>
    </row>
    <row r="354" spans="1:12" s="148" customFormat="1" x14ac:dyDescent="0.15">
      <c r="A354" s="147"/>
      <c r="C354" s="149"/>
      <c r="D354" s="199"/>
      <c r="E354" s="199"/>
      <c r="G354" s="150"/>
      <c r="H354" s="151"/>
      <c r="I354" s="151"/>
      <c r="J354" s="152"/>
      <c r="K354" s="152"/>
      <c r="L354" s="152"/>
    </row>
    <row r="355" spans="1:12" s="148" customFormat="1" x14ac:dyDescent="0.15">
      <c r="A355" s="147"/>
      <c r="C355" s="149"/>
      <c r="D355" s="199"/>
      <c r="E355" s="199"/>
      <c r="G355" s="150"/>
      <c r="H355" s="151"/>
      <c r="I355" s="151"/>
      <c r="J355" s="152"/>
      <c r="K355" s="152"/>
      <c r="L355" s="152"/>
    </row>
    <row r="356" spans="1:12" s="148" customFormat="1" x14ac:dyDescent="0.15">
      <c r="A356" s="147"/>
      <c r="C356" s="149"/>
      <c r="D356" s="199"/>
      <c r="E356" s="199"/>
      <c r="G356" s="150"/>
      <c r="H356" s="151"/>
      <c r="I356" s="151"/>
      <c r="J356" s="152"/>
      <c r="K356" s="152"/>
      <c r="L356" s="152"/>
    </row>
    <row r="357" spans="1:12" s="148" customFormat="1" x14ac:dyDescent="0.15">
      <c r="A357" s="147"/>
      <c r="C357" s="149"/>
      <c r="D357" s="199"/>
      <c r="E357" s="199"/>
      <c r="G357" s="150"/>
      <c r="H357" s="151"/>
      <c r="I357" s="151"/>
      <c r="J357" s="152"/>
      <c r="K357" s="152"/>
      <c r="L357" s="152"/>
    </row>
    <row r="358" spans="1:12" s="148" customFormat="1" x14ac:dyDescent="0.15">
      <c r="A358" s="147"/>
      <c r="C358" s="149"/>
      <c r="D358" s="199"/>
      <c r="E358" s="199"/>
      <c r="G358" s="150"/>
      <c r="H358" s="151"/>
      <c r="I358" s="151"/>
      <c r="J358" s="152"/>
      <c r="K358" s="152"/>
      <c r="L358" s="152"/>
    </row>
    <row r="359" spans="1:12" s="148" customFormat="1" x14ac:dyDescent="0.15">
      <c r="C359" s="149"/>
      <c r="D359" s="199"/>
      <c r="E359" s="199"/>
      <c r="G359" s="150"/>
      <c r="H359" s="151"/>
      <c r="I359" s="151"/>
      <c r="J359" s="152"/>
      <c r="K359" s="152"/>
      <c r="L359" s="152"/>
    </row>
    <row r="360" spans="1:12" s="148" customFormat="1" x14ac:dyDescent="0.15">
      <c r="C360" s="149"/>
      <c r="D360" s="199"/>
      <c r="E360" s="199"/>
      <c r="G360" s="150"/>
      <c r="H360" s="151"/>
      <c r="I360" s="151"/>
      <c r="J360" s="152"/>
      <c r="K360" s="152"/>
      <c r="L360" s="152"/>
    </row>
    <row r="361" spans="1:12" s="148" customFormat="1" x14ac:dyDescent="0.15">
      <c r="C361" s="149"/>
      <c r="D361" s="147"/>
      <c r="E361" s="147"/>
      <c r="G361" s="150"/>
      <c r="H361" s="151"/>
      <c r="I361" s="151"/>
      <c r="J361" s="152"/>
      <c r="K361" s="152"/>
      <c r="L361" s="152"/>
    </row>
    <row r="362" spans="1:12" s="148" customFormat="1" x14ac:dyDescent="0.15">
      <c r="C362" s="149"/>
      <c r="D362" s="147"/>
      <c r="E362" s="147"/>
      <c r="G362" s="150"/>
      <c r="H362" s="151"/>
      <c r="I362" s="151"/>
      <c r="J362" s="152"/>
      <c r="K362" s="152"/>
      <c r="L362" s="152"/>
    </row>
    <row r="363" spans="1:12" s="148" customFormat="1" x14ac:dyDescent="0.15">
      <c r="C363" s="149"/>
      <c r="D363" s="147"/>
      <c r="E363" s="147"/>
      <c r="G363" s="150"/>
      <c r="H363" s="151"/>
      <c r="I363" s="151"/>
      <c r="J363" s="152"/>
      <c r="K363" s="152"/>
      <c r="L363" s="152"/>
    </row>
    <row r="364" spans="1:12" s="148" customFormat="1" x14ac:dyDescent="0.15">
      <c r="C364" s="149"/>
      <c r="D364" s="147"/>
      <c r="E364" s="147"/>
      <c r="G364" s="150"/>
      <c r="H364" s="151"/>
      <c r="I364" s="151"/>
      <c r="J364" s="152"/>
      <c r="K364" s="152"/>
      <c r="L364" s="152"/>
    </row>
    <row r="365" spans="1:12" s="148" customFormat="1" x14ac:dyDescent="0.15">
      <c r="C365" s="149"/>
      <c r="D365" s="147"/>
      <c r="E365" s="147"/>
      <c r="G365" s="150"/>
      <c r="H365" s="151"/>
      <c r="I365" s="151"/>
      <c r="J365" s="152"/>
      <c r="K365" s="152"/>
      <c r="L365" s="152"/>
    </row>
    <row r="366" spans="1:12" s="148" customFormat="1" x14ac:dyDescent="0.15">
      <c r="C366" s="149"/>
      <c r="D366" s="147"/>
      <c r="E366" s="147"/>
      <c r="G366" s="150"/>
      <c r="H366" s="151"/>
      <c r="I366" s="151"/>
      <c r="J366" s="152"/>
      <c r="K366" s="152"/>
      <c r="L366" s="152"/>
    </row>
    <row r="367" spans="1:12" s="148" customFormat="1" x14ac:dyDescent="0.15">
      <c r="C367" s="149"/>
      <c r="D367" s="147"/>
      <c r="E367" s="147"/>
      <c r="G367" s="150"/>
      <c r="H367" s="151"/>
      <c r="I367" s="151"/>
      <c r="J367" s="152"/>
      <c r="K367" s="152"/>
      <c r="L367" s="152"/>
    </row>
    <row r="368" spans="1:12" s="148" customFormat="1" x14ac:dyDescent="0.15">
      <c r="C368" s="149"/>
      <c r="D368" s="147"/>
      <c r="E368" s="147"/>
      <c r="G368" s="150"/>
      <c r="H368" s="151"/>
      <c r="I368" s="151"/>
      <c r="J368" s="152"/>
      <c r="K368" s="152"/>
      <c r="L368" s="152"/>
    </row>
    <row r="369" spans="3:12" s="148" customFormat="1" x14ac:dyDescent="0.15">
      <c r="C369" s="149"/>
      <c r="D369" s="147"/>
      <c r="E369" s="147"/>
      <c r="G369" s="150"/>
      <c r="H369" s="151"/>
      <c r="I369" s="151"/>
      <c r="J369" s="152"/>
      <c r="K369" s="152"/>
      <c r="L369" s="152"/>
    </row>
    <row r="370" spans="3:12" s="148" customFormat="1" x14ac:dyDescent="0.15">
      <c r="C370" s="149"/>
      <c r="D370" s="147"/>
      <c r="E370" s="147"/>
      <c r="G370" s="150"/>
      <c r="H370" s="151"/>
      <c r="I370" s="151"/>
      <c r="J370" s="152"/>
      <c r="K370" s="152"/>
      <c r="L370" s="152"/>
    </row>
    <row r="371" spans="3:12" s="148" customFormat="1" x14ac:dyDescent="0.15">
      <c r="C371" s="149"/>
      <c r="D371" s="147"/>
      <c r="E371" s="147"/>
      <c r="G371" s="150"/>
      <c r="H371" s="151"/>
      <c r="I371" s="151"/>
      <c r="J371" s="152"/>
      <c r="K371" s="152"/>
      <c r="L371" s="152"/>
    </row>
    <row r="372" spans="3:12" s="148" customFormat="1" x14ac:dyDescent="0.15">
      <c r="C372" s="149"/>
      <c r="D372" s="147"/>
      <c r="E372" s="147"/>
      <c r="G372" s="150"/>
      <c r="H372" s="151"/>
      <c r="I372" s="151"/>
      <c r="J372" s="152"/>
      <c r="K372" s="152"/>
      <c r="L372" s="152"/>
    </row>
    <row r="373" spans="3:12" s="148" customFormat="1" x14ac:dyDescent="0.15">
      <c r="C373" s="149"/>
      <c r="D373" s="147"/>
      <c r="E373" s="147"/>
      <c r="G373" s="150"/>
      <c r="H373" s="151"/>
      <c r="I373" s="151"/>
      <c r="J373" s="152"/>
      <c r="K373" s="152"/>
      <c r="L373" s="152"/>
    </row>
    <row r="374" spans="3:12" s="148" customFormat="1" x14ac:dyDescent="0.15">
      <c r="C374" s="149"/>
      <c r="D374" s="147"/>
      <c r="E374" s="147"/>
      <c r="G374" s="150"/>
      <c r="H374" s="151"/>
      <c r="I374" s="151"/>
      <c r="J374" s="152"/>
      <c r="K374" s="152"/>
      <c r="L374" s="152"/>
    </row>
    <row r="375" spans="3:12" s="148" customFormat="1" x14ac:dyDescent="0.15">
      <c r="C375" s="149"/>
      <c r="D375" s="147"/>
      <c r="E375" s="147"/>
      <c r="G375" s="150"/>
      <c r="H375" s="151"/>
      <c r="I375" s="151"/>
      <c r="J375" s="152"/>
      <c r="K375" s="152"/>
      <c r="L375" s="152"/>
    </row>
    <row r="376" spans="3:12" s="148" customFormat="1" x14ac:dyDescent="0.15">
      <c r="C376" s="149"/>
      <c r="D376" s="147"/>
      <c r="E376" s="147"/>
      <c r="G376" s="150"/>
      <c r="H376" s="151"/>
      <c r="I376" s="151"/>
      <c r="J376" s="152"/>
      <c r="K376" s="152"/>
      <c r="L376" s="152"/>
    </row>
    <row r="377" spans="3:12" s="148" customFormat="1" x14ac:dyDescent="0.15">
      <c r="C377" s="149"/>
      <c r="D377" s="147"/>
      <c r="E377" s="147"/>
      <c r="G377" s="150"/>
      <c r="H377" s="151"/>
      <c r="I377" s="151"/>
      <c r="J377" s="152"/>
      <c r="K377" s="152"/>
      <c r="L377" s="152"/>
    </row>
    <row r="378" spans="3:12" s="148" customFormat="1" x14ac:dyDescent="0.15">
      <c r="C378" s="149"/>
      <c r="D378" s="147"/>
      <c r="E378" s="147"/>
      <c r="G378" s="150"/>
      <c r="H378" s="151"/>
      <c r="I378" s="151"/>
      <c r="J378" s="152"/>
      <c r="K378" s="152"/>
      <c r="L378" s="152"/>
    </row>
    <row r="379" spans="3:12" s="148" customFormat="1" x14ac:dyDescent="0.15">
      <c r="C379" s="149"/>
      <c r="D379" s="147"/>
      <c r="E379" s="147"/>
      <c r="G379" s="150"/>
      <c r="H379" s="151"/>
      <c r="I379" s="151"/>
      <c r="J379" s="152"/>
      <c r="K379" s="152"/>
      <c r="L379" s="152"/>
    </row>
    <row r="380" spans="3:12" s="148" customFormat="1" x14ac:dyDescent="0.15">
      <c r="C380" s="149"/>
      <c r="D380" s="147"/>
      <c r="E380" s="147"/>
      <c r="G380" s="150"/>
      <c r="H380" s="151"/>
      <c r="I380" s="151"/>
      <c r="J380" s="152"/>
      <c r="K380" s="152"/>
      <c r="L380" s="152"/>
    </row>
    <row r="381" spans="3:12" s="148" customFormat="1" x14ac:dyDescent="0.15">
      <c r="C381" s="149"/>
      <c r="D381" s="147"/>
      <c r="E381" s="147"/>
      <c r="G381" s="150"/>
      <c r="H381" s="151"/>
      <c r="I381" s="151"/>
      <c r="J381" s="152"/>
      <c r="K381" s="152"/>
      <c r="L381" s="152"/>
    </row>
    <row r="382" spans="3:12" s="148" customFormat="1" x14ac:dyDescent="0.15">
      <c r="C382" s="149"/>
      <c r="D382" s="147"/>
      <c r="E382" s="147"/>
      <c r="G382" s="150"/>
      <c r="H382" s="151"/>
      <c r="I382" s="151"/>
      <c r="J382" s="152"/>
      <c r="K382" s="152"/>
      <c r="L382" s="152"/>
    </row>
    <row r="383" spans="3:12" s="148" customFormat="1" x14ac:dyDescent="0.15">
      <c r="C383" s="149"/>
      <c r="D383" s="147"/>
      <c r="E383" s="147"/>
      <c r="G383" s="150"/>
      <c r="H383" s="151"/>
      <c r="I383" s="151"/>
      <c r="J383" s="152"/>
      <c r="K383" s="152"/>
      <c r="L383" s="152"/>
    </row>
    <row r="384" spans="3:12" s="148" customFormat="1" x14ac:dyDescent="0.15">
      <c r="C384" s="149"/>
      <c r="D384" s="147"/>
      <c r="E384" s="147"/>
      <c r="G384" s="150"/>
      <c r="H384" s="151"/>
      <c r="I384" s="151"/>
      <c r="J384" s="152"/>
      <c r="K384" s="152"/>
      <c r="L384" s="152"/>
    </row>
    <row r="385" spans="3:12" s="148" customFormat="1" x14ac:dyDescent="0.15">
      <c r="C385" s="149"/>
      <c r="D385" s="147"/>
      <c r="E385" s="147"/>
      <c r="G385" s="150"/>
      <c r="H385" s="151"/>
      <c r="I385" s="151"/>
      <c r="J385" s="152"/>
      <c r="K385" s="152"/>
      <c r="L385" s="152"/>
    </row>
    <row r="386" spans="3:12" s="148" customFormat="1" x14ac:dyDescent="0.15">
      <c r="C386" s="149"/>
      <c r="D386" s="147"/>
      <c r="E386" s="147"/>
      <c r="G386" s="150"/>
      <c r="H386" s="151"/>
      <c r="I386" s="151"/>
      <c r="J386" s="152"/>
      <c r="K386" s="152"/>
      <c r="L386" s="152"/>
    </row>
    <row r="387" spans="3:12" s="148" customFormat="1" x14ac:dyDescent="0.15">
      <c r="C387" s="149"/>
      <c r="D387" s="147"/>
      <c r="E387" s="147"/>
      <c r="G387" s="150"/>
      <c r="H387" s="151"/>
      <c r="I387" s="151"/>
      <c r="J387" s="152"/>
      <c r="K387" s="152"/>
      <c r="L387" s="152"/>
    </row>
    <row r="388" spans="3:12" s="148" customFormat="1" x14ac:dyDescent="0.15">
      <c r="C388" s="149"/>
      <c r="D388" s="147"/>
      <c r="E388" s="147"/>
      <c r="G388" s="150"/>
      <c r="H388" s="151"/>
      <c r="I388" s="151"/>
      <c r="J388" s="152"/>
      <c r="K388" s="152"/>
      <c r="L388" s="152"/>
    </row>
    <row r="389" spans="3:12" s="148" customFormat="1" x14ac:dyDescent="0.15">
      <c r="C389" s="149"/>
      <c r="D389" s="147"/>
      <c r="E389" s="147"/>
      <c r="G389" s="150"/>
      <c r="H389" s="151"/>
      <c r="I389" s="151"/>
      <c r="J389" s="152"/>
      <c r="K389" s="152"/>
      <c r="L389" s="152"/>
    </row>
    <row r="390" spans="3:12" s="148" customFormat="1" x14ac:dyDescent="0.15">
      <c r="C390" s="149"/>
      <c r="D390" s="147"/>
      <c r="E390" s="147"/>
      <c r="G390" s="150"/>
      <c r="H390" s="151"/>
      <c r="I390" s="151"/>
      <c r="J390" s="152"/>
      <c r="K390" s="152"/>
      <c r="L390" s="152"/>
    </row>
    <row r="391" spans="3:12" s="148" customFormat="1" x14ac:dyDescent="0.15">
      <c r="C391" s="149"/>
      <c r="D391" s="147"/>
      <c r="E391" s="147"/>
      <c r="G391" s="150"/>
      <c r="H391" s="151"/>
      <c r="I391" s="151"/>
      <c r="J391" s="152"/>
      <c r="K391" s="152"/>
      <c r="L391" s="152"/>
    </row>
    <row r="392" spans="3:12" x14ac:dyDescent="0.15">
      <c r="G392" s="6"/>
      <c r="H392" s="4"/>
      <c r="I392" s="4"/>
      <c r="J392" s="2"/>
      <c r="K392" s="2"/>
      <c r="L392" s="2"/>
    </row>
    <row r="393" spans="3:12" x14ac:dyDescent="0.15">
      <c r="G393" s="6"/>
      <c r="H393" s="4"/>
      <c r="I393" s="4"/>
      <c r="J393" s="2"/>
      <c r="K393" s="2"/>
      <c r="L393" s="2"/>
    </row>
    <row r="394" spans="3:12" x14ac:dyDescent="0.15">
      <c r="G394" s="6"/>
      <c r="H394" s="4"/>
      <c r="I394" s="4"/>
      <c r="J394" s="2"/>
      <c r="K394" s="2"/>
      <c r="L394" s="2"/>
    </row>
    <row r="395" spans="3:12" x14ac:dyDescent="0.15">
      <c r="G395" s="6"/>
      <c r="H395" s="4"/>
      <c r="I395" s="4"/>
      <c r="J395" s="2"/>
      <c r="K395" s="2"/>
      <c r="L395" s="2"/>
    </row>
    <row r="396" spans="3:12" x14ac:dyDescent="0.15">
      <c r="G396" s="6"/>
      <c r="H396" s="4"/>
      <c r="I396" s="4"/>
      <c r="J396" s="2"/>
      <c r="K396" s="2"/>
      <c r="L396" s="2"/>
    </row>
    <row r="397" spans="3:12" x14ac:dyDescent="0.15">
      <c r="G397" s="6"/>
      <c r="H397" s="4"/>
      <c r="I397" s="4"/>
      <c r="J397" s="2"/>
      <c r="K397" s="2"/>
      <c r="L397" s="2"/>
    </row>
    <row r="398" spans="3:12" x14ac:dyDescent="0.15">
      <c r="G398" s="6"/>
      <c r="H398" s="4"/>
      <c r="I398" s="4"/>
      <c r="J398" s="2"/>
      <c r="K398" s="2"/>
      <c r="L398" s="2"/>
    </row>
    <row r="399" spans="3:12" x14ac:dyDescent="0.15">
      <c r="G399" s="6"/>
      <c r="H399" s="4"/>
      <c r="I399" s="4"/>
      <c r="J399" s="2"/>
      <c r="K399" s="2"/>
      <c r="L399" s="2"/>
    </row>
    <row r="400" spans="3:12" x14ac:dyDescent="0.15">
      <c r="G400" s="6"/>
      <c r="H400" s="4"/>
      <c r="I400" s="4"/>
      <c r="J400" s="2"/>
      <c r="K400" s="2"/>
      <c r="L400" s="2"/>
    </row>
    <row r="401" spans="7:12" x14ac:dyDescent="0.15">
      <c r="G401" s="6"/>
      <c r="H401" s="4"/>
      <c r="I401" s="4"/>
      <c r="J401" s="2"/>
      <c r="K401" s="2"/>
      <c r="L401" s="2"/>
    </row>
    <row r="402" spans="7:12" x14ac:dyDescent="0.15">
      <c r="G402" s="6"/>
      <c r="H402" s="4"/>
      <c r="I402" s="4"/>
      <c r="J402" s="2"/>
      <c r="K402" s="2"/>
      <c r="L402" s="2"/>
    </row>
    <row r="403" spans="7:12" x14ac:dyDescent="0.15">
      <c r="G403" s="6"/>
      <c r="H403" s="4"/>
      <c r="I403" s="4"/>
      <c r="J403" s="2"/>
      <c r="K403" s="2"/>
      <c r="L403" s="2"/>
    </row>
    <row r="404" spans="7:12" x14ac:dyDescent="0.15">
      <c r="G404" s="6"/>
      <c r="H404" s="4"/>
      <c r="I404" s="4"/>
      <c r="J404" s="2"/>
      <c r="K404" s="2"/>
      <c r="L404" s="2"/>
    </row>
    <row r="405" spans="7:12" x14ac:dyDescent="0.15">
      <c r="G405" s="6"/>
      <c r="H405" s="4"/>
      <c r="I405" s="4"/>
      <c r="J405" s="2"/>
      <c r="K405" s="2"/>
      <c r="L405" s="2"/>
    </row>
    <row r="406" spans="7:12" x14ac:dyDescent="0.15">
      <c r="G406" s="6"/>
      <c r="H406" s="4"/>
      <c r="I406" s="4"/>
      <c r="J406" s="2"/>
      <c r="K406" s="2"/>
      <c r="L406" s="2"/>
    </row>
    <row r="407" spans="7:12" x14ac:dyDescent="0.15">
      <c r="G407" s="6"/>
      <c r="H407" s="4"/>
      <c r="I407" s="4"/>
      <c r="J407" s="2"/>
      <c r="K407" s="2"/>
      <c r="L407" s="2"/>
    </row>
    <row r="408" spans="7:12" x14ac:dyDescent="0.15">
      <c r="G408" s="6"/>
      <c r="H408" s="4"/>
      <c r="I408" s="4"/>
      <c r="J408" s="2"/>
      <c r="K408" s="2"/>
      <c r="L408" s="2"/>
    </row>
    <row r="409" spans="7:12" x14ac:dyDescent="0.15">
      <c r="G409" s="6"/>
      <c r="H409" s="4"/>
      <c r="I409" s="4"/>
      <c r="J409" s="2"/>
      <c r="K409" s="2"/>
      <c r="L409" s="2"/>
    </row>
    <row r="410" spans="7:12" x14ac:dyDescent="0.15">
      <c r="G410" s="6"/>
      <c r="H410" s="4"/>
      <c r="I410" s="4"/>
      <c r="J410" s="2"/>
      <c r="K410" s="2"/>
      <c r="L410" s="2"/>
    </row>
    <row r="411" spans="7:12" x14ac:dyDescent="0.15">
      <c r="G411" s="6"/>
      <c r="H411" s="4"/>
      <c r="I411" s="4"/>
      <c r="J411" s="2"/>
      <c r="K411" s="2"/>
      <c r="L411" s="2"/>
    </row>
    <row r="412" spans="7:12" x14ac:dyDescent="0.15">
      <c r="G412" s="6"/>
      <c r="H412" s="4"/>
      <c r="I412" s="4"/>
      <c r="J412" s="2"/>
      <c r="K412" s="2"/>
      <c r="L412" s="2"/>
    </row>
    <row r="413" spans="7:12" x14ac:dyDescent="0.15">
      <c r="G413" s="6"/>
      <c r="H413" s="4"/>
      <c r="I413" s="4"/>
      <c r="J413" s="2"/>
      <c r="K413" s="2"/>
      <c r="L413" s="2"/>
    </row>
    <row r="414" spans="7:12" x14ac:dyDescent="0.15">
      <c r="G414" s="6"/>
      <c r="H414" s="4"/>
      <c r="I414" s="4"/>
      <c r="J414" s="2"/>
      <c r="K414" s="2"/>
      <c r="L414" s="2"/>
    </row>
    <row r="415" spans="7:12" x14ac:dyDescent="0.15">
      <c r="G415" s="6"/>
      <c r="H415" s="4"/>
      <c r="I415" s="4"/>
      <c r="J415" s="2"/>
      <c r="K415" s="2"/>
      <c r="L415" s="2"/>
    </row>
    <row r="416" spans="7:12" x14ac:dyDescent="0.15">
      <c r="G416" s="6"/>
      <c r="H416" s="4"/>
      <c r="I416" s="4"/>
      <c r="J416" s="2"/>
      <c r="K416" s="2"/>
      <c r="L416" s="2"/>
    </row>
    <row r="417" spans="7:12" x14ac:dyDescent="0.15">
      <c r="G417" s="6"/>
      <c r="H417" s="4"/>
      <c r="I417" s="4"/>
      <c r="J417" s="2"/>
      <c r="K417" s="2"/>
      <c r="L417" s="2"/>
    </row>
    <row r="418" spans="7:12" x14ac:dyDescent="0.15">
      <c r="G418" s="6"/>
      <c r="H418" s="4"/>
      <c r="I418" s="4"/>
      <c r="J418" s="2"/>
      <c r="K418" s="2"/>
      <c r="L418" s="2"/>
    </row>
    <row r="419" spans="7:12" x14ac:dyDescent="0.15">
      <c r="G419" s="6"/>
      <c r="H419" s="4"/>
      <c r="I419" s="4"/>
      <c r="J419" s="2"/>
      <c r="K419" s="2"/>
      <c r="L419" s="2"/>
    </row>
    <row r="420" spans="7:12" x14ac:dyDescent="0.15">
      <c r="G420" s="6"/>
      <c r="H420" s="4"/>
      <c r="I420" s="4"/>
      <c r="J420" s="2"/>
      <c r="K420" s="2"/>
      <c r="L420" s="2"/>
    </row>
    <row r="421" spans="7:12" x14ac:dyDescent="0.15">
      <c r="G421" s="6"/>
      <c r="H421" s="4"/>
      <c r="I421" s="4"/>
      <c r="J421" s="2"/>
      <c r="K421" s="2"/>
      <c r="L421" s="2"/>
    </row>
    <row r="422" spans="7:12" x14ac:dyDescent="0.15">
      <c r="G422" s="6"/>
      <c r="H422" s="4"/>
      <c r="I422" s="4"/>
      <c r="J422" s="2"/>
      <c r="K422" s="2"/>
      <c r="L422" s="2"/>
    </row>
    <row r="423" spans="7:12" x14ac:dyDescent="0.15">
      <c r="G423" s="6"/>
      <c r="H423" s="4"/>
      <c r="I423" s="4"/>
      <c r="J423" s="2"/>
      <c r="K423" s="2"/>
      <c r="L423" s="2"/>
    </row>
    <row r="424" spans="7:12" x14ac:dyDescent="0.15">
      <c r="G424" s="6"/>
      <c r="H424" s="4"/>
      <c r="I424" s="4"/>
      <c r="J424" s="2"/>
      <c r="K424" s="2"/>
      <c r="L424" s="2"/>
    </row>
    <row r="425" spans="7:12" x14ac:dyDescent="0.15">
      <c r="G425" s="6"/>
      <c r="H425" s="4"/>
      <c r="I425" s="4"/>
      <c r="J425" s="2"/>
      <c r="K425" s="2"/>
      <c r="L425" s="2"/>
    </row>
    <row r="426" spans="7:12" x14ac:dyDescent="0.15">
      <c r="G426" s="6"/>
      <c r="H426" s="4"/>
      <c r="I426" s="4"/>
      <c r="J426" s="2"/>
      <c r="K426" s="2"/>
      <c r="L426" s="2"/>
    </row>
    <row r="427" spans="7:12" x14ac:dyDescent="0.15">
      <c r="G427" s="6"/>
      <c r="H427" s="4"/>
      <c r="I427" s="4"/>
      <c r="J427" s="2"/>
      <c r="K427" s="2"/>
      <c r="L427" s="2"/>
    </row>
    <row r="428" spans="7:12" x14ac:dyDescent="0.15">
      <c r="G428" s="6"/>
      <c r="H428" s="4"/>
      <c r="I428" s="4"/>
      <c r="J428" s="2"/>
      <c r="K428" s="2"/>
      <c r="L428" s="2"/>
    </row>
    <row r="429" spans="7:12" x14ac:dyDescent="0.15">
      <c r="G429" s="6"/>
      <c r="H429" s="4"/>
      <c r="I429" s="4"/>
      <c r="J429" s="2"/>
      <c r="K429" s="2"/>
      <c r="L429" s="2"/>
    </row>
    <row r="430" spans="7:12" x14ac:dyDescent="0.15">
      <c r="G430" s="6"/>
      <c r="H430" s="4"/>
      <c r="I430" s="4"/>
      <c r="J430" s="2"/>
      <c r="K430" s="2"/>
      <c r="L430" s="2"/>
    </row>
    <row r="431" spans="7:12" x14ac:dyDescent="0.15">
      <c r="G431" s="6"/>
      <c r="H431" s="4"/>
      <c r="I431" s="4"/>
      <c r="J431" s="2"/>
      <c r="K431" s="2"/>
      <c r="L431" s="2"/>
    </row>
    <row r="432" spans="7:12" x14ac:dyDescent="0.15">
      <c r="G432" s="6"/>
      <c r="H432" s="4"/>
      <c r="I432" s="4"/>
      <c r="J432" s="2"/>
      <c r="K432" s="2"/>
      <c r="L432" s="2"/>
    </row>
    <row r="433" spans="7:12" x14ac:dyDescent="0.15">
      <c r="G433" s="6"/>
      <c r="H433" s="4"/>
      <c r="I433" s="4"/>
      <c r="J433" s="2"/>
      <c r="K433" s="2"/>
      <c r="L433" s="2"/>
    </row>
    <row r="434" spans="7:12" x14ac:dyDescent="0.15">
      <c r="G434" s="6"/>
      <c r="H434" s="4"/>
      <c r="I434" s="4"/>
      <c r="J434" s="2"/>
      <c r="K434" s="2"/>
      <c r="L434" s="2"/>
    </row>
    <row r="435" spans="7:12" x14ac:dyDescent="0.15">
      <c r="G435" s="6"/>
      <c r="H435" s="4"/>
      <c r="I435" s="4"/>
      <c r="J435" s="2"/>
      <c r="K435" s="2"/>
      <c r="L435" s="2"/>
    </row>
    <row r="436" spans="7:12" x14ac:dyDescent="0.15">
      <c r="G436" s="6"/>
      <c r="H436" s="4"/>
      <c r="I436" s="4"/>
      <c r="J436" s="2"/>
      <c r="K436" s="2"/>
      <c r="L436" s="2"/>
    </row>
    <row r="437" spans="7:12" x14ac:dyDescent="0.15">
      <c r="G437" s="6"/>
      <c r="H437" s="4"/>
      <c r="I437" s="4"/>
      <c r="J437" s="2"/>
      <c r="K437" s="2"/>
      <c r="L437" s="2"/>
    </row>
    <row r="438" spans="7:12" x14ac:dyDescent="0.15">
      <c r="G438" s="6"/>
      <c r="H438" s="4"/>
      <c r="I438" s="4"/>
      <c r="J438" s="2"/>
      <c r="K438" s="2"/>
      <c r="L438" s="2"/>
    </row>
    <row r="439" spans="7:12" x14ac:dyDescent="0.15">
      <c r="G439" s="6"/>
      <c r="H439" s="4"/>
      <c r="I439" s="4"/>
      <c r="J439" s="2"/>
      <c r="K439" s="2"/>
      <c r="L439" s="2"/>
    </row>
    <row r="440" spans="7:12" x14ac:dyDescent="0.15">
      <c r="G440" s="6"/>
      <c r="H440" s="4"/>
      <c r="I440" s="4"/>
      <c r="J440" s="2"/>
      <c r="K440" s="2"/>
      <c r="L440" s="2"/>
    </row>
    <row r="441" spans="7:12" x14ac:dyDescent="0.15">
      <c r="G441" s="6"/>
      <c r="H441" s="4"/>
      <c r="I441" s="4"/>
      <c r="J441" s="2"/>
      <c r="K441" s="2"/>
      <c r="L441" s="2"/>
    </row>
    <row r="442" spans="7:12" x14ac:dyDescent="0.15">
      <c r="G442" s="6"/>
      <c r="H442" s="4"/>
      <c r="I442" s="4"/>
      <c r="J442" s="2"/>
      <c r="K442" s="2"/>
      <c r="L442" s="2"/>
    </row>
    <row r="443" spans="7:12" x14ac:dyDescent="0.15">
      <c r="G443" s="6"/>
      <c r="H443" s="4"/>
      <c r="I443" s="4"/>
      <c r="J443" s="2"/>
      <c r="K443" s="2"/>
      <c r="L443" s="2"/>
    </row>
    <row r="444" spans="7:12" x14ac:dyDescent="0.15">
      <c r="G444" s="6"/>
      <c r="H444" s="4"/>
      <c r="I444" s="4"/>
      <c r="J444" s="2"/>
      <c r="K444" s="2"/>
      <c r="L444" s="2"/>
    </row>
    <row r="445" spans="7:12" x14ac:dyDescent="0.15">
      <c r="G445" s="6"/>
      <c r="H445" s="4"/>
      <c r="I445" s="4"/>
      <c r="J445" s="2"/>
      <c r="K445" s="2"/>
      <c r="L445" s="2"/>
    </row>
    <row r="446" spans="7:12" x14ac:dyDescent="0.15">
      <c r="G446" s="6"/>
      <c r="H446" s="4"/>
      <c r="I446" s="4"/>
      <c r="J446" s="2"/>
      <c r="K446" s="2"/>
      <c r="L446" s="2"/>
    </row>
    <row r="447" spans="7:12" x14ac:dyDescent="0.15">
      <c r="G447" s="6"/>
      <c r="H447" s="4"/>
      <c r="I447" s="4"/>
      <c r="J447" s="2"/>
      <c r="K447" s="2"/>
      <c r="L447" s="2"/>
    </row>
    <row r="448" spans="7:12" x14ac:dyDescent="0.15">
      <c r="G448" s="6"/>
      <c r="H448" s="4"/>
      <c r="I448" s="4"/>
      <c r="J448" s="2"/>
      <c r="K448" s="2"/>
      <c r="L448" s="2"/>
    </row>
    <row r="449" spans="7:12" x14ac:dyDescent="0.15">
      <c r="G449" s="6"/>
      <c r="H449" s="4"/>
      <c r="I449" s="4"/>
      <c r="J449" s="2"/>
      <c r="K449" s="2"/>
      <c r="L449" s="2"/>
    </row>
    <row r="450" spans="7:12" x14ac:dyDescent="0.15">
      <c r="G450" s="6"/>
      <c r="H450" s="4"/>
      <c r="I450" s="4"/>
      <c r="J450" s="2"/>
      <c r="K450" s="2"/>
      <c r="L450" s="2"/>
    </row>
    <row r="451" spans="7:12" x14ac:dyDescent="0.15">
      <c r="G451" s="6"/>
      <c r="H451" s="4"/>
      <c r="I451" s="4"/>
      <c r="J451" s="2"/>
      <c r="K451" s="2"/>
      <c r="L451" s="2"/>
    </row>
    <row r="452" spans="7:12" x14ac:dyDescent="0.15">
      <c r="G452" s="6"/>
      <c r="H452" s="4"/>
      <c r="I452" s="4"/>
      <c r="J452" s="2"/>
      <c r="K452" s="2"/>
      <c r="L452" s="2"/>
    </row>
    <row r="453" spans="7:12" x14ac:dyDescent="0.15">
      <c r="G453" s="6"/>
      <c r="H453" s="4"/>
      <c r="I453" s="4"/>
      <c r="J453" s="2"/>
      <c r="K453" s="2"/>
      <c r="L453" s="2"/>
    </row>
    <row r="454" spans="7:12" x14ac:dyDescent="0.15">
      <c r="G454" s="6"/>
      <c r="H454" s="4"/>
      <c r="I454" s="4"/>
      <c r="J454" s="2"/>
      <c r="K454" s="2"/>
      <c r="L454" s="2"/>
    </row>
    <row r="455" spans="7:12" x14ac:dyDescent="0.15">
      <c r="G455" s="6"/>
      <c r="H455" s="4"/>
      <c r="I455" s="4"/>
      <c r="J455" s="2"/>
      <c r="K455" s="2"/>
      <c r="L455" s="2"/>
    </row>
    <row r="456" spans="7:12" x14ac:dyDescent="0.15">
      <c r="G456" s="6"/>
      <c r="H456" s="4"/>
      <c r="I456" s="4"/>
      <c r="J456" s="2"/>
      <c r="K456" s="2"/>
      <c r="L456" s="2"/>
    </row>
    <row r="457" spans="7:12" x14ac:dyDescent="0.15">
      <c r="G457" s="6"/>
      <c r="H457" s="4"/>
      <c r="I457" s="4"/>
      <c r="J457" s="2"/>
      <c r="K457" s="2"/>
      <c r="L457" s="2"/>
    </row>
    <row r="458" spans="7:12" x14ac:dyDescent="0.15">
      <c r="G458" s="6"/>
      <c r="H458" s="4"/>
      <c r="I458" s="4"/>
      <c r="J458" s="2"/>
      <c r="K458" s="2"/>
      <c r="L458" s="2"/>
    </row>
    <row r="459" spans="7:12" x14ac:dyDescent="0.15">
      <c r="G459" s="6"/>
      <c r="H459" s="4"/>
      <c r="I459" s="4"/>
      <c r="J459" s="2"/>
      <c r="K459" s="2"/>
      <c r="L459" s="2"/>
    </row>
    <row r="460" spans="7:12" x14ac:dyDescent="0.15">
      <c r="G460" s="6"/>
      <c r="H460" s="4"/>
      <c r="I460" s="4"/>
      <c r="J460" s="2"/>
      <c r="K460" s="2"/>
      <c r="L460" s="2"/>
    </row>
    <row r="461" spans="7:12" x14ac:dyDescent="0.15">
      <c r="G461" s="6"/>
      <c r="H461" s="4"/>
      <c r="I461" s="4"/>
      <c r="J461" s="2"/>
      <c r="K461" s="2"/>
      <c r="L461" s="2"/>
    </row>
    <row r="462" spans="7:12" x14ac:dyDescent="0.15">
      <c r="G462" s="6"/>
      <c r="H462" s="4"/>
      <c r="I462" s="4"/>
      <c r="J462" s="2"/>
      <c r="K462" s="2"/>
      <c r="L462" s="2"/>
    </row>
    <row r="463" spans="7:12" x14ac:dyDescent="0.15">
      <c r="G463" s="6"/>
      <c r="H463" s="4"/>
      <c r="I463" s="4"/>
      <c r="J463" s="2"/>
      <c r="K463" s="2"/>
      <c r="L463" s="2"/>
    </row>
    <row r="464" spans="7:12" x14ac:dyDescent="0.15">
      <c r="G464" s="6"/>
      <c r="H464" s="4"/>
      <c r="I464" s="4"/>
      <c r="J464" s="2"/>
      <c r="K464" s="2"/>
      <c r="L464" s="2"/>
    </row>
    <row r="465" spans="7:12" x14ac:dyDescent="0.15">
      <c r="G465" s="6"/>
      <c r="H465" s="4"/>
      <c r="I465" s="4"/>
      <c r="J465" s="2"/>
      <c r="K465" s="2"/>
      <c r="L465" s="2"/>
    </row>
    <row r="466" spans="7:12" x14ac:dyDescent="0.15">
      <c r="G466" s="6"/>
      <c r="H466" s="4"/>
      <c r="I466" s="4"/>
      <c r="J466" s="2"/>
      <c r="K466" s="2"/>
      <c r="L466" s="2"/>
    </row>
    <row r="467" spans="7:12" x14ac:dyDescent="0.15">
      <c r="G467" s="6"/>
      <c r="H467" s="4"/>
      <c r="I467" s="4"/>
      <c r="J467" s="2"/>
      <c r="K467" s="2"/>
      <c r="L467" s="2"/>
    </row>
    <row r="468" spans="7:12" x14ac:dyDescent="0.15">
      <c r="G468" s="6"/>
      <c r="H468" s="4"/>
      <c r="I468" s="4"/>
      <c r="J468" s="2"/>
      <c r="K468" s="2"/>
      <c r="L468" s="2"/>
    </row>
    <row r="469" spans="7:12" x14ac:dyDescent="0.15">
      <c r="G469" s="6"/>
      <c r="H469" s="4"/>
      <c r="I469" s="4"/>
      <c r="J469" s="2"/>
      <c r="K469" s="2"/>
      <c r="L469" s="2"/>
    </row>
    <row r="470" spans="7:12" x14ac:dyDescent="0.15">
      <c r="G470" s="6"/>
      <c r="H470" s="4"/>
      <c r="I470" s="4"/>
      <c r="J470" s="2"/>
      <c r="K470" s="2"/>
      <c r="L470" s="2"/>
    </row>
    <row r="471" spans="7:12" x14ac:dyDescent="0.15">
      <c r="G471" s="6"/>
      <c r="H471" s="4"/>
      <c r="I471" s="4"/>
      <c r="J471" s="2"/>
      <c r="K471" s="2"/>
      <c r="L471" s="2"/>
    </row>
    <row r="472" spans="7:12" x14ac:dyDescent="0.15">
      <c r="G472" s="6"/>
      <c r="H472" s="4"/>
      <c r="I472" s="4"/>
      <c r="J472" s="2"/>
      <c r="K472" s="2"/>
      <c r="L472" s="2"/>
    </row>
    <row r="473" spans="7:12" x14ac:dyDescent="0.15">
      <c r="G473" s="6"/>
      <c r="H473" s="4"/>
      <c r="I473" s="4"/>
      <c r="J473" s="2"/>
      <c r="K473" s="2"/>
      <c r="L473" s="2"/>
    </row>
    <row r="474" spans="7:12" x14ac:dyDescent="0.15">
      <c r="G474" s="6"/>
      <c r="H474" s="4"/>
      <c r="I474" s="4"/>
      <c r="J474" s="2"/>
      <c r="K474" s="2"/>
      <c r="L474" s="2"/>
    </row>
    <row r="475" spans="7:12" x14ac:dyDescent="0.15">
      <c r="G475" s="6"/>
      <c r="H475" s="4"/>
      <c r="I475" s="4"/>
      <c r="J475" s="2"/>
      <c r="K475" s="2"/>
      <c r="L475" s="2"/>
    </row>
    <row r="476" spans="7:12" x14ac:dyDescent="0.15">
      <c r="G476" s="6"/>
      <c r="H476" s="4"/>
      <c r="I476" s="4"/>
      <c r="J476" s="2"/>
      <c r="K476" s="2"/>
      <c r="L476" s="2"/>
    </row>
    <row r="477" spans="7:12" x14ac:dyDescent="0.15">
      <c r="G477" s="6"/>
      <c r="H477" s="4"/>
      <c r="I477" s="4"/>
      <c r="J477" s="2"/>
      <c r="K477" s="2"/>
      <c r="L477" s="2"/>
    </row>
    <row r="478" spans="7:12" x14ac:dyDescent="0.15">
      <c r="G478" s="6"/>
      <c r="H478" s="4"/>
      <c r="I478" s="4"/>
      <c r="J478" s="2"/>
      <c r="K478" s="2"/>
      <c r="L478" s="2"/>
    </row>
    <row r="479" spans="7:12" x14ac:dyDescent="0.15">
      <c r="G479" s="6"/>
      <c r="H479" s="4"/>
      <c r="I479" s="4"/>
      <c r="J479" s="2"/>
      <c r="K479" s="2"/>
      <c r="L479" s="2"/>
    </row>
    <row r="480" spans="7:12" x14ac:dyDescent="0.15">
      <c r="G480" s="6"/>
      <c r="H480" s="4"/>
      <c r="I480" s="4"/>
      <c r="J480" s="2"/>
      <c r="K480" s="2"/>
      <c r="L480" s="2"/>
    </row>
    <row r="481" spans="7:12" x14ac:dyDescent="0.15">
      <c r="G481" s="6"/>
      <c r="H481" s="4"/>
      <c r="I481" s="4"/>
      <c r="J481" s="2"/>
      <c r="K481" s="2"/>
      <c r="L481" s="2"/>
    </row>
    <row r="482" spans="7:12" x14ac:dyDescent="0.15">
      <c r="G482" s="6"/>
      <c r="H482" s="4"/>
      <c r="I482" s="4"/>
      <c r="J482" s="2"/>
      <c r="K482" s="2"/>
      <c r="L482" s="2"/>
    </row>
    <row r="483" spans="7:12" x14ac:dyDescent="0.15">
      <c r="G483" s="6"/>
      <c r="H483" s="4"/>
      <c r="I483" s="4"/>
      <c r="J483" s="2"/>
      <c r="K483" s="2"/>
      <c r="L483" s="2"/>
    </row>
    <row r="484" spans="7:12" x14ac:dyDescent="0.15">
      <c r="G484" s="6"/>
      <c r="H484" s="4"/>
      <c r="I484" s="4"/>
      <c r="J484" s="2"/>
      <c r="K484" s="2"/>
      <c r="L484" s="2"/>
    </row>
    <row r="485" spans="7:12" x14ac:dyDescent="0.15">
      <c r="G485" s="6"/>
      <c r="H485" s="4"/>
      <c r="I485" s="4"/>
      <c r="J485" s="2"/>
      <c r="K485" s="2"/>
      <c r="L485" s="2"/>
    </row>
    <row r="486" spans="7:12" x14ac:dyDescent="0.15">
      <c r="G486" s="6"/>
      <c r="H486" s="4"/>
      <c r="I486" s="4"/>
      <c r="J486" s="2"/>
      <c r="K486" s="2"/>
      <c r="L486" s="2"/>
    </row>
    <row r="487" spans="7:12" x14ac:dyDescent="0.15">
      <c r="G487" s="6"/>
      <c r="H487" s="4"/>
      <c r="I487" s="4"/>
      <c r="J487" s="2"/>
      <c r="K487" s="2"/>
      <c r="L487" s="2"/>
    </row>
    <row r="488" spans="7:12" x14ac:dyDescent="0.15">
      <c r="G488" s="6"/>
      <c r="H488" s="4"/>
      <c r="I488" s="4"/>
      <c r="J488" s="2"/>
      <c r="K488" s="2"/>
      <c r="L488" s="2"/>
    </row>
    <row r="489" spans="7:12" x14ac:dyDescent="0.15">
      <c r="G489" s="6"/>
      <c r="H489" s="4"/>
      <c r="I489" s="4"/>
      <c r="J489" s="2"/>
      <c r="K489" s="2"/>
      <c r="L489" s="2"/>
    </row>
    <row r="490" spans="7:12" x14ac:dyDescent="0.15">
      <c r="G490" s="6"/>
      <c r="H490" s="4"/>
      <c r="I490" s="4"/>
      <c r="J490" s="2"/>
      <c r="K490" s="2"/>
      <c r="L490" s="2"/>
    </row>
    <row r="491" spans="7:12" x14ac:dyDescent="0.15">
      <c r="G491" s="6"/>
      <c r="H491" s="4"/>
      <c r="I491" s="4"/>
      <c r="J491" s="2"/>
      <c r="K491" s="2"/>
      <c r="L491" s="2"/>
    </row>
    <row r="492" spans="7:12" x14ac:dyDescent="0.15">
      <c r="G492" s="6"/>
      <c r="H492" s="4"/>
      <c r="I492" s="4"/>
      <c r="J492" s="2"/>
      <c r="K492" s="2"/>
      <c r="L492" s="2"/>
    </row>
    <row r="493" spans="7:12" x14ac:dyDescent="0.15">
      <c r="G493" s="6"/>
      <c r="H493" s="4"/>
      <c r="I493" s="4"/>
      <c r="J493" s="2"/>
      <c r="K493" s="2"/>
      <c r="L493" s="2"/>
    </row>
    <row r="494" spans="7:12" x14ac:dyDescent="0.15">
      <c r="G494" s="6"/>
      <c r="H494" s="4"/>
      <c r="I494" s="4"/>
      <c r="J494" s="2"/>
      <c r="K494" s="2"/>
      <c r="L494" s="2"/>
    </row>
    <row r="495" spans="7:12" x14ac:dyDescent="0.15">
      <c r="G495" s="6"/>
      <c r="H495" s="4"/>
      <c r="I495" s="4"/>
      <c r="J495" s="2"/>
      <c r="K495" s="2"/>
      <c r="L495" s="2"/>
    </row>
    <row r="496" spans="7:12" x14ac:dyDescent="0.15">
      <c r="G496" s="6"/>
      <c r="H496" s="4"/>
      <c r="I496" s="4"/>
      <c r="J496" s="2"/>
      <c r="K496" s="2"/>
      <c r="L496" s="2"/>
    </row>
    <row r="497" spans="7:12" x14ac:dyDescent="0.15">
      <c r="G497" s="6"/>
      <c r="H497" s="4"/>
      <c r="I497" s="4"/>
      <c r="J497" s="2"/>
      <c r="K497" s="2"/>
      <c r="L497" s="2"/>
    </row>
    <row r="498" spans="7:12" x14ac:dyDescent="0.15">
      <c r="G498" s="6"/>
      <c r="H498" s="4"/>
      <c r="I498" s="4"/>
      <c r="J498" s="2"/>
      <c r="K498" s="2"/>
      <c r="L498" s="2"/>
    </row>
    <row r="499" spans="7:12" x14ac:dyDescent="0.15">
      <c r="G499" s="6"/>
      <c r="H499" s="4"/>
      <c r="I499" s="4"/>
      <c r="J499" s="2"/>
      <c r="K499" s="2"/>
      <c r="L499" s="2"/>
    </row>
    <row r="500" spans="7:12" x14ac:dyDescent="0.15">
      <c r="G500" s="6"/>
      <c r="H500" s="4"/>
      <c r="I500" s="4"/>
      <c r="J500" s="2"/>
      <c r="K500" s="2"/>
      <c r="L500" s="2"/>
    </row>
    <row r="501" spans="7:12" x14ac:dyDescent="0.15">
      <c r="G501" s="6"/>
      <c r="H501" s="4"/>
      <c r="I501" s="4"/>
      <c r="J501" s="2"/>
      <c r="K501" s="2"/>
      <c r="L501" s="2"/>
    </row>
    <row r="502" spans="7:12" x14ac:dyDescent="0.15">
      <c r="G502" s="6"/>
      <c r="H502" s="4"/>
      <c r="I502" s="4"/>
      <c r="J502" s="2"/>
      <c r="K502" s="2"/>
      <c r="L502" s="2"/>
    </row>
    <row r="503" spans="7:12" x14ac:dyDescent="0.15">
      <c r="G503" s="6"/>
      <c r="H503" s="4"/>
      <c r="I503" s="4"/>
      <c r="J503" s="2"/>
      <c r="K503" s="2"/>
      <c r="L503" s="2"/>
    </row>
    <row r="504" spans="7:12" x14ac:dyDescent="0.15">
      <c r="G504" s="6"/>
      <c r="H504" s="4"/>
      <c r="I504" s="4"/>
      <c r="J504" s="2"/>
      <c r="K504" s="2"/>
      <c r="L504" s="2"/>
    </row>
    <row r="505" spans="7:12" x14ac:dyDescent="0.15">
      <c r="G505" s="6"/>
      <c r="H505" s="4"/>
      <c r="I505" s="4"/>
      <c r="J505" s="2"/>
      <c r="K505" s="2"/>
      <c r="L505" s="2"/>
    </row>
    <row r="506" spans="7:12" x14ac:dyDescent="0.15">
      <c r="G506" s="6"/>
      <c r="H506" s="4"/>
      <c r="I506" s="4"/>
      <c r="J506" s="2"/>
      <c r="K506" s="2"/>
      <c r="L506" s="2"/>
    </row>
    <row r="507" spans="7:12" x14ac:dyDescent="0.15">
      <c r="G507" s="6"/>
      <c r="H507" s="4"/>
      <c r="I507" s="4"/>
      <c r="J507" s="2"/>
      <c r="K507" s="2"/>
      <c r="L507" s="2"/>
    </row>
    <row r="508" spans="7:12" x14ac:dyDescent="0.15">
      <c r="G508" s="6"/>
      <c r="H508" s="4"/>
      <c r="I508" s="4"/>
      <c r="J508" s="2"/>
      <c r="K508" s="2"/>
      <c r="L508" s="2"/>
    </row>
    <row r="509" spans="7:12" x14ac:dyDescent="0.15">
      <c r="G509" s="6"/>
      <c r="H509" s="4"/>
      <c r="I509" s="4"/>
      <c r="J509" s="2"/>
      <c r="K509" s="2"/>
      <c r="L509" s="2"/>
    </row>
    <row r="510" spans="7:12" x14ac:dyDescent="0.15">
      <c r="G510" s="6"/>
      <c r="H510" s="4"/>
      <c r="I510" s="4"/>
      <c r="J510" s="2"/>
      <c r="K510" s="2"/>
      <c r="L510" s="2"/>
    </row>
    <row r="511" spans="7:12" x14ac:dyDescent="0.15">
      <c r="G511" s="6"/>
      <c r="H511" s="4"/>
      <c r="I511" s="4"/>
      <c r="J511" s="2"/>
      <c r="K511" s="2"/>
      <c r="L511" s="2"/>
    </row>
    <row r="512" spans="7:12" x14ac:dyDescent="0.15">
      <c r="G512" s="6"/>
      <c r="H512" s="4"/>
      <c r="I512" s="4"/>
      <c r="J512" s="2"/>
      <c r="K512" s="2"/>
      <c r="L512" s="2"/>
    </row>
    <row r="513" spans="7:12" x14ac:dyDescent="0.15">
      <c r="G513" s="6"/>
      <c r="H513" s="4"/>
      <c r="I513" s="4"/>
      <c r="J513" s="2"/>
      <c r="K513" s="2"/>
      <c r="L513" s="2"/>
    </row>
    <row r="514" spans="7:12" x14ac:dyDescent="0.15">
      <c r="G514" s="6"/>
      <c r="H514" s="4"/>
      <c r="I514" s="4"/>
      <c r="J514" s="2"/>
      <c r="K514" s="2"/>
      <c r="L514" s="2"/>
    </row>
    <row r="515" spans="7:12" x14ac:dyDescent="0.15">
      <c r="G515" s="6"/>
      <c r="H515" s="4"/>
      <c r="I515" s="4"/>
      <c r="J515" s="2"/>
      <c r="K515" s="2"/>
      <c r="L515" s="2"/>
    </row>
    <row r="516" spans="7:12" x14ac:dyDescent="0.15">
      <c r="G516" s="6"/>
      <c r="H516" s="4"/>
      <c r="I516" s="4"/>
      <c r="J516" s="2"/>
      <c r="K516" s="2"/>
      <c r="L516" s="2"/>
    </row>
    <row r="517" spans="7:12" x14ac:dyDescent="0.15">
      <c r="G517" s="6"/>
      <c r="H517" s="4"/>
      <c r="I517" s="4"/>
      <c r="J517" s="2"/>
      <c r="K517" s="2"/>
      <c r="L517" s="2"/>
    </row>
    <row r="518" spans="7:12" x14ac:dyDescent="0.15">
      <c r="G518" s="6"/>
      <c r="H518" s="4"/>
      <c r="I518" s="4"/>
      <c r="J518" s="2"/>
      <c r="K518" s="2"/>
      <c r="L518" s="2"/>
    </row>
    <row r="519" spans="7:12" x14ac:dyDescent="0.15">
      <c r="G519" s="6"/>
      <c r="H519" s="4"/>
      <c r="I519" s="4"/>
      <c r="J519" s="2"/>
      <c r="K519" s="2"/>
      <c r="L519" s="2"/>
    </row>
    <row r="520" spans="7:12" x14ac:dyDescent="0.15">
      <c r="G520" s="6"/>
      <c r="H520" s="4"/>
      <c r="I520" s="4"/>
      <c r="J520" s="2"/>
      <c r="K520" s="2"/>
      <c r="L520" s="2"/>
    </row>
    <row r="521" spans="7:12" x14ac:dyDescent="0.15">
      <c r="G521" s="6"/>
      <c r="H521" s="4"/>
      <c r="I521" s="4"/>
      <c r="J521" s="2"/>
      <c r="K521" s="2"/>
      <c r="L521" s="2"/>
    </row>
    <row r="522" spans="7:12" x14ac:dyDescent="0.15">
      <c r="G522" s="6"/>
      <c r="H522" s="4"/>
      <c r="I522" s="4"/>
      <c r="J522" s="2"/>
      <c r="K522" s="2"/>
      <c r="L522" s="2"/>
    </row>
    <row r="523" spans="7:12" x14ac:dyDescent="0.15">
      <c r="G523" s="6"/>
      <c r="H523" s="4"/>
      <c r="I523" s="4"/>
      <c r="J523" s="2"/>
      <c r="K523" s="2"/>
      <c r="L523" s="2"/>
    </row>
    <row r="524" spans="7:12" x14ac:dyDescent="0.15">
      <c r="G524" s="6"/>
      <c r="H524" s="4"/>
      <c r="I524" s="4"/>
      <c r="J524" s="2"/>
      <c r="K524" s="2"/>
      <c r="L524" s="2"/>
    </row>
    <row r="525" spans="7:12" x14ac:dyDescent="0.15">
      <c r="G525" s="6"/>
      <c r="H525" s="4"/>
      <c r="I525" s="4"/>
      <c r="J525" s="2"/>
      <c r="K525" s="2"/>
      <c r="L525" s="2"/>
    </row>
    <row r="526" spans="7:12" x14ac:dyDescent="0.15">
      <c r="G526" s="6"/>
      <c r="H526" s="4"/>
      <c r="I526" s="4"/>
      <c r="J526" s="2"/>
      <c r="K526" s="2"/>
      <c r="L526" s="2"/>
    </row>
    <row r="527" spans="7:12" x14ac:dyDescent="0.15">
      <c r="G527" s="6"/>
      <c r="H527" s="4"/>
      <c r="I527" s="4"/>
      <c r="J527" s="2"/>
      <c r="K527" s="2"/>
      <c r="L527" s="2"/>
    </row>
    <row r="528" spans="7:12" x14ac:dyDescent="0.15">
      <c r="G528" s="6"/>
      <c r="H528" s="4"/>
      <c r="I528" s="4"/>
      <c r="J528" s="4"/>
      <c r="K528" s="4"/>
      <c r="L528" s="4"/>
    </row>
    <row r="529" spans="7:12" x14ac:dyDescent="0.15">
      <c r="G529" s="6"/>
      <c r="H529" s="4"/>
      <c r="I529" s="4"/>
      <c r="J529" s="4"/>
      <c r="K529" s="4"/>
      <c r="L529" s="4"/>
    </row>
    <row r="530" spans="7:12" x14ac:dyDescent="0.15">
      <c r="G530" s="6"/>
      <c r="H530" s="4"/>
      <c r="I530" s="4"/>
      <c r="J530" s="4"/>
      <c r="K530" s="4"/>
      <c r="L530" s="4"/>
    </row>
    <row r="531" spans="7:12" x14ac:dyDescent="0.15">
      <c r="G531" s="6"/>
      <c r="H531" s="4"/>
      <c r="I531" s="4"/>
      <c r="J531" s="4"/>
      <c r="K531" s="4"/>
      <c r="L531" s="4"/>
    </row>
    <row r="532" spans="7:12" x14ac:dyDescent="0.15">
      <c r="G532" s="6"/>
      <c r="H532" s="4"/>
      <c r="I532" s="4"/>
      <c r="J532" s="4"/>
      <c r="K532" s="4"/>
      <c r="L532" s="4"/>
    </row>
    <row r="533" spans="7:12" x14ac:dyDescent="0.15">
      <c r="G533" s="6"/>
      <c r="H533" s="4"/>
      <c r="I533" s="4"/>
      <c r="J533" s="4"/>
      <c r="K533" s="4"/>
      <c r="L533" s="4"/>
    </row>
    <row r="534" spans="7:12" x14ac:dyDescent="0.15">
      <c r="G534" s="6"/>
      <c r="H534" s="4"/>
      <c r="I534" s="4"/>
      <c r="J534" s="4"/>
      <c r="K534" s="4"/>
      <c r="L534" s="4"/>
    </row>
    <row r="535" spans="7:12" x14ac:dyDescent="0.15">
      <c r="G535" s="6"/>
      <c r="H535" s="4"/>
      <c r="I535" s="4"/>
      <c r="J535" s="4"/>
      <c r="K535" s="4"/>
      <c r="L535" s="4"/>
    </row>
    <row r="536" spans="7:12" x14ac:dyDescent="0.15">
      <c r="G536" s="6"/>
      <c r="H536" s="4"/>
      <c r="I536" s="4"/>
      <c r="J536" s="4"/>
      <c r="K536" s="4"/>
      <c r="L536" s="4"/>
    </row>
    <row r="537" spans="7:12" x14ac:dyDescent="0.15">
      <c r="G537" s="6"/>
      <c r="H537" s="4"/>
      <c r="I537" s="4"/>
      <c r="J537" s="4"/>
      <c r="K537" s="4"/>
      <c r="L537" s="4"/>
    </row>
    <row r="538" spans="7:12" x14ac:dyDescent="0.15">
      <c r="G538" s="6"/>
      <c r="H538" s="4"/>
      <c r="I538" s="4"/>
      <c r="J538" s="4"/>
      <c r="K538" s="4"/>
      <c r="L538" s="4"/>
    </row>
    <row r="539" spans="7:12" x14ac:dyDescent="0.15">
      <c r="G539" s="6"/>
      <c r="H539" s="4"/>
      <c r="I539" s="4"/>
      <c r="J539" s="4"/>
      <c r="K539" s="4"/>
      <c r="L539" s="4"/>
    </row>
    <row r="540" spans="7:12" x14ac:dyDescent="0.15">
      <c r="G540" s="6"/>
      <c r="H540" s="4"/>
      <c r="I540" s="4"/>
      <c r="J540" s="4"/>
      <c r="K540" s="4"/>
      <c r="L540" s="4"/>
    </row>
    <row r="541" spans="7:12" x14ac:dyDescent="0.15">
      <c r="G541" s="6"/>
      <c r="H541" s="4"/>
      <c r="I541" s="4"/>
      <c r="J541" s="4"/>
      <c r="K541" s="4"/>
      <c r="L541" s="4"/>
    </row>
    <row r="542" spans="7:12" x14ac:dyDescent="0.15">
      <c r="G542" s="6"/>
      <c r="H542" s="4"/>
      <c r="I542" s="4"/>
      <c r="J542" s="4"/>
      <c r="K542" s="4"/>
      <c r="L542" s="4"/>
    </row>
    <row r="543" spans="7:12" x14ac:dyDescent="0.15">
      <c r="G543" s="6"/>
      <c r="H543" s="4"/>
      <c r="I543" s="4"/>
      <c r="J543" s="4"/>
      <c r="K543" s="4"/>
      <c r="L543" s="4"/>
    </row>
    <row r="544" spans="7:12" x14ac:dyDescent="0.15">
      <c r="G544" s="6"/>
      <c r="H544" s="4"/>
      <c r="I544" s="4"/>
      <c r="J544" s="4"/>
      <c r="K544" s="4"/>
      <c r="L544" s="4"/>
    </row>
    <row r="545" spans="7:12" x14ac:dyDescent="0.15">
      <c r="G545" s="6"/>
      <c r="H545" s="4"/>
      <c r="I545" s="4"/>
      <c r="J545" s="4"/>
      <c r="K545" s="4"/>
      <c r="L545" s="4"/>
    </row>
    <row r="546" spans="7:12" x14ac:dyDescent="0.15">
      <c r="G546" s="6"/>
      <c r="H546" s="4"/>
      <c r="I546" s="4"/>
      <c r="J546" s="4"/>
      <c r="K546" s="4"/>
      <c r="L546" s="4"/>
    </row>
    <row r="547" spans="7:12" x14ac:dyDescent="0.15">
      <c r="G547" s="6"/>
      <c r="H547" s="4"/>
      <c r="I547" s="4"/>
      <c r="J547" s="4"/>
      <c r="K547" s="4"/>
      <c r="L547" s="4"/>
    </row>
    <row r="548" spans="7:12" x14ac:dyDescent="0.15">
      <c r="G548" s="6"/>
      <c r="H548" s="4"/>
      <c r="I548" s="4"/>
      <c r="J548" s="4"/>
      <c r="K548" s="4"/>
      <c r="L548" s="4"/>
    </row>
    <row r="549" spans="7:12" x14ac:dyDescent="0.15">
      <c r="G549" s="6"/>
      <c r="H549" s="4"/>
      <c r="I549" s="4"/>
      <c r="J549" s="4"/>
      <c r="K549" s="4"/>
      <c r="L549" s="4"/>
    </row>
    <row r="550" spans="7:12" x14ac:dyDescent="0.15">
      <c r="G550" s="6"/>
      <c r="H550" s="4"/>
      <c r="I550" s="4"/>
      <c r="J550" s="4"/>
      <c r="K550" s="4"/>
      <c r="L550" s="4"/>
    </row>
    <row r="551" spans="7:12" x14ac:dyDescent="0.15">
      <c r="G551" s="6"/>
      <c r="H551" s="4"/>
      <c r="I551" s="4"/>
      <c r="J551" s="4"/>
      <c r="K551" s="4"/>
      <c r="L551" s="4"/>
    </row>
    <row r="552" spans="7:12" x14ac:dyDescent="0.15">
      <c r="G552" s="6"/>
      <c r="H552" s="4"/>
      <c r="I552" s="4"/>
      <c r="J552" s="4"/>
      <c r="K552" s="4"/>
      <c r="L552" s="4"/>
    </row>
    <row r="553" spans="7:12" x14ac:dyDescent="0.15">
      <c r="G553" s="6"/>
      <c r="H553" s="4"/>
      <c r="I553" s="4"/>
      <c r="J553" s="4"/>
      <c r="K553" s="4"/>
      <c r="L553" s="4"/>
    </row>
    <row r="554" spans="7:12" x14ac:dyDescent="0.15">
      <c r="G554" s="6"/>
      <c r="H554" s="4"/>
      <c r="I554" s="4"/>
      <c r="J554" s="4"/>
      <c r="K554" s="4"/>
      <c r="L554" s="4"/>
    </row>
    <row r="555" spans="7:12" x14ac:dyDescent="0.15">
      <c r="G555" s="6"/>
      <c r="H555" s="4"/>
      <c r="I555" s="4"/>
      <c r="J555" s="4"/>
      <c r="K555" s="4"/>
      <c r="L555" s="4"/>
    </row>
    <row r="556" spans="7:12" x14ac:dyDescent="0.15">
      <c r="G556" s="6"/>
      <c r="H556" s="4"/>
      <c r="I556" s="4"/>
      <c r="J556" s="4"/>
      <c r="K556" s="4"/>
      <c r="L556" s="4"/>
    </row>
    <row r="557" spans="7:12" x14ac:dyDescent="0.15">
      <c r="G557" s="6"/>
      <c r="H557" s="4"/>
      <c r="I557" s="4"/>
      <c r="J557" s="4"/>
      <c r="K557" s="4"/>
      <c r="L557" s="4"/>
    </row>
    <row r="558" spans="7:12" x14ac:dyDescent="0.15">
      <c r="G558" s="6"/>
      <c r="H558" s="4"/>
      <c r="I558" s="4"/>
      <c r="J558" s="4"/>
      <c r="K558" s="4"/>
      <c r="L558" s="4"/>
    </row>
    <row r="559" spans="7:12" x14ac:dyDescent="0.15">
      <c r="G559" s="6"/>
      <c r="H559" s="4"/>
      <c r="I559" s="4"/>
      <c r="J559" s="4"/>
      <c r="K559" s="4"/>
      <c r="L559" s="4"/>
    </row>
    <row r="560" spans="7:12" x14ac:dyDescent="0.15">
      <c r="G560" s="6"/>
      <c r="H560" s="4"/>
      <c r="I560" s="4"/>
      <c r="J560" s="4"/>
      <c r="K560" s="4"/>
      <c r="L560" s="4"/>
    </row>
    <row r="561" spans="7:12" x14ac:dyDescent="0.15">
      <c r="G561" s="6"/>
      <c r="H561" s="4"/>
      <c r="I561" s="4"/>
      <c r="J561" s="4"/>
      <c r="K561" s="4"/>
      <c r="L561" s="4"/>
    </row>
    <row r="562" spans="7:12" x14ac:dyDescent="0.15">
      <c r="G562" s="6"/>
      <c r="H562" s="4"/>
      <c r="I562" s="4"/>
      <c r="J562" s="4"/>
      <c r="K562" s="4"/>
      <c r="L562" s="4"/>
    </row>
    <row r="563" spans="7:12" x14ac:dyDescent="0.15">
      <c r="G563" s="6"/>
      <c r="H563" s="4"/>
      <c r="I563" s="4"/>
      <c r="J563" s="4"/>
      <c r="K563" s="4"/>
      <c r="L563" s="4"/>
    </row>
    <row r="564" spans="7:12" x14ac:dyDescent="0.15">
      <c r="G564" s="6"/>
      <c r="H564" s="4"/>
      <c r="I564" s="4"/>
      <c r="J564" s="4"/>
      <c r="K564" s="4"/>
      <c r="L564" s="4"/>
    </row>
    <row r="565" spans="7:12" x14ac:dyDescent="0.15">
      <c r="G565" s="6"/>
      <c r="H565" s="4"/>
      <c r="I565" s="4"/>
      <c r="J565" s="4"/>
      <c r="K565" s="4"/>
      <c r="L565" s="4"/>
    </row>
    <row r="566" spans="7:12" x14ac:dyDescent="0.15">
      <c r="G566" s="6"/>
      <c r="H566" s="4"/>
      <c r="I566" s="4"/>
      <c r="J566" s="4"/>
      <c r="K566" s="4"/>
      <c r="L566" s="4"/>
    </row>
    <row r="567" spans="7:12" x14ac:dyDescent="0.15">
      <c r="G567" s="6"/>
      <c r="H567" s="4"/>
      <c r="I567" s="4"/>
      <c r="J567" s="4"/>
      <c r="K567" s="4"/>
      <c r="L567" s="4"/>
    </row>
    <row r="568" spans="7:12" x14ac:dyDescent="0.15">
      <c r="G568" s="6"/>
      <c r="H568" s="4"/>
      <c r="I568" s="4"/>
      <c r="J568" s="4"/>
      <c r="K568" s="4"/>
      <c r="L568" s="4"/>
    </row>
    <row r="569" spans="7:12" x14ac:dyDescent="0.15">
      <c r="G569" s="6"/>
      <c r="H569" s="4"/>
      <c r="I569" s="4"/>
      <c r="J569" s="4"/>
      <c r="K569" s="4"/>
      <c r="L569" s="4"/>
    </row>
    <row r="570" spans="7:12" x14ac:dyDescent="0.15">
      <c r="G570" s="6"/>
      <c r="H570" s="4"/>
      <c r="I570" s="4"/>
      <c r="J570" s="4"/>
      <c r="K570" s="4"/>
      <c r="L570" s="4"/>
    </row>
    <row r="571" spans="7:12" x14ac:dyDescent="0.15">
      <c r="G571" s="6"/>
      <c r="H571" s="4"/>
      <c r="I571" s="4"/>
      <c r="J571" s="4"/>
      <c r="K571" s="4"/>
      <c r="L571" s="4"/>
    </row>
    <row r="572" spans="7:12" x14ac:dyDescent="0.15">
      <c r="G572" s="6"/>
      <c r="H572" s="4"/>
      <c r="I572" s="4"/>
      <c r="J572" s="4"/>
      <c r="K572" s="4"/>
      <c r="L572" s="4"/>
    </row>
    <row r="573" spans="7:12" x14ac:dyDescent="0.15">
      <c r="G573" s="6"/>
      <c r="H573" s="4"/>
      <c r="I573" s="4"/>
      <c r="J573" s="4"/>
      <c r="K573" s="4"/>
      <c r="L573" s="4"/>
    </row>
    <row r="574" spans="7:12" x14ac:dyDescent="0.15">
      <c r="G574" s="6"/>
      <c r="H574" s="4"/>
      <c r="I574" s="4"/>
      <c r="J574" s="4"/>
      <c r="K574" s="4"/>
      <c r="L574" s="4"/>
    </row>
    <row r="575" spans="7:12" x14ac:dyDescent="0.15">
      <c r="G575" s="6"/>
      <c r="H575" s="4"/>
      <c r="I575" s="4"/>
      <c r="J575" s="4"/>
      <c r="K575" s="4"/>
      <c r="L575" s="4"/>
    </row>
    <row r="576" spans="7:12" x14ac:dyDescent="0.15">
      <c r="G576" s="6"/>
      <c r="H576" s="4"/>
      <c r="I576" s="4"/>
      <c r="J576" s="4"/>
      <c r="K576" s="4"/>
      <c r="L576" s="4"/>
    </row>
    <row r="577" spans="7:12" x14ac:dyDescent="0.15">
      <c r="G577" s="6"/>
      <c r="H577" s="4"/>
      <c r="I577" s="4"/>
      <c r="J577" s="4"/>
      <c r="K577" s="4"/>
      <c r="L577" s="4"/>
    </row>
    <row r="578" spans="7:12" x14ac:dyDescent="0.15">
      <c r="G578" s="6"/>
      <c r="H578" s="4"/>
      <c r="I578" s="4"/>
      <c r="J578" s="4"/>
      <c r="K578" s="4"/>
      <c r="L578" s="4"/>
    </row>
    <row r="579" spans="7:12" x14ac:dyDescent="0.15">
      <c r="G579" s="6"/>
      <c r="H579" s="4"/>
      <c r="I579" s="4"/>
      <c r="J579" s="4"/>
      <c r="K579" s="4"/>
      <c r="L579" s="4"/>
    </row>
    <row r="580" spans="7:12" x14ac:dyDescent="0.15">
      <c r="G580" s="6"/>
      <c r="H580" s="4"/>
      <c r="I580" s="4"/>
      <c r="J580" s="4"/>
      <c r="K580" s="4"/>
      <c r="L580" s="4"/>
    </row>
    <row r="581" spans="7:12" x14ac:dyDescent="0.15">
      <c r="G581" s="6"/>
      <c r="H581" s="4"/>
      <c r="I581" s="4"/>
      <c r="J581" s="4"/>
      <c r="K581" s="4"/>
      <c r="L581" s="4"/>
    </row>
    <row r="582" spans="7:12" x14ac:dyDescent="0.15">
      <c r="G582" s="6"/>
      <c r="H582" s="4"/>
      <c r="I582" s="4"/>
      <c r="J582" s="4"/>
      <c r="K582" s="4"/>
      <c r="L582" s="4"/>
    </row>
    <row r="583" spans="7:12" x14ac:dyDescent="0.15">
      <c r="G583" s="6"/>
      <c r="H583" s="4"/>
      <c r="I583" s="4"/>
      <c r="J583" s="4"/>
      <c r="K583" s="4"/>
      <c r="L583" s="4"/>
    </row>
    <row r="584" spans="7:12" x14ac:dyDescent="0.15">
      <c r="G584" s="6"/>
      <c r="H584" s="4"/>
      <c r="I584" s="4"/>
      <c r="J584" s="4"/>
      <c r="K584" s="4"/>
      <c r="L584" s="4"/>
    </row>
    <row r="585" spans="7:12" x14ac:dyDescent="0.15">
      <c r="G585" s="6"/>
      <c r="H585" s="4"/>
      <c r="I585" s="4"/>
      <c r="J585" s="4"/>
      <c r="K585" s="4"/>
      <c r="L585" s="4"/>
    </row>
    <row r="586" spans="7:12" x14ac:dyDescent="0.15">
      <c r="G586" s="6"/>
      <c r="H586" s="4"/>
      <c r="I586" s="4"/>
      <c r="J586" s="4"/>
      <c r="K586" s="4"/>
      <c r="L586" s="4"/>
    </row>
    <row r="587" spans="7:12" x14ac:dyDescent="0.15">
      <c r="G587" s="6"/>
      <c r="H587" s="4"/>
      <c r="I587" s="4"/>
      <c r="J587" s="4"/>
      <c r="K587" s="4"/>
      <c r="L587" s="4"/>
    </row>
    <row r="588" spans="7:12" x14ac:dyDescent="0.15">
      <c r="G588" s="6"/>
      <c r="H588" s="4"/>
      <c r="I588" s="4"/>
      <c r="J588" s="4"/>
      <c r="K588" s="4"/>
      <c r="L588" s="4"/>
    </row>
    <row r="589" spans="7:12" x14ac:dyDescent="0.15">
      <c r="G589" s="6"/>
      <c r="H589" s="4"/>
      <c r="I589" s="4"/>
      <c r="J589" s="4"/>
      <c r="K589" s="4"/>
      <c r="L589" s="4"/>
    </row>
    <row r="590" spans="7:12" x14ac:dyDescent="0.15">
      <c r="G590" s="6"/>
      <c r="H590" s="4"/>
      <c r="I590" s="4"/>
      <c r="J590" s="4"/>
      <c r="K590" s="4"/>
      <c r="L590" s="4"/>
    </row>
    <row r="591" spans="7:12" x14ac:dyDescent="0.15">
      <c r="G591" s="6"/>
      <c r="H591" s="4"/>
      <c r="I591" s="4"/>
      <c r="J591" s="4"/>
      <c r="K591" s="4"/>
      <c r="L591" s="4"/>
    </row>
    <row r="592" spans="7:12" x14ac:dyDescent="0.15">
      <c r="G592" s="6"/>
      <c r="H592" s="4"/>
      <c r="I592" s="4"/>
      <c r="J592" s="4"/>
      <c r="K592" s="4"/>
      <c r="L592" s="4"/>
    </row>
    <row r="593" spans="7:12" x14ac:dyDescent="0.15">
      <c r="G593" s="6"/>
      <c r="H593" s="4"/>
      <c r="I593" s="4"/>
      <c r="J593" s="4"/>
      <c r="K593" s="4"/>
      <c r="L593" s="4"/>
    </row>
    <row r="594" spans="7:12" x14ac:dyDescent="0.15">
      <c r="G594" s="6"/>
      <c r="H594" s="4"/>
      <c r="I594" s="4"/>
      <c r="J594" s="4"/>
      <c r="K594" s="4"/>
      <c r="L594" s="4"/>
    </row>
    <row r="595" spans="7:12" x14ac:dyDescent="0.15">
      <c r="G595" s="6"/>
      <c r="H595" s="4"/>
      <c r="I595" s="4"/>
      <c r="J595" s="4"/>
      <c r="K595" s="4"/>
      <c r="L595" s="4"/>
    </row>
    <row r="596" spans="7:12" x14ac:dyDescent="0.15">
      <c r="G596" s="6"/>
      <c r="H596" s="4"/>
      <c r="I596" s="4"/>
      <c r="J596" s="4"/>
      <c r="K596" s="4"/>
      <c r="L596" s="4"/>
    </row>
    <row r="597" spans="7:12" x14ac:dyDescent="0.15">
      <c r="G597" s="6"/>
      <c r="H597" s="4"/>
      <c r="I597" s="4"/>
      <c r="J597" s="4"/>
      <c r="K597" s="4"/>
      <c r="L597" s="4"/>
    </row>
    <row r="598" spans="7:12" x14ac:dyDescent="0.15">
      <c r="G598" s="6"/>
      <c r="H598" s="4"/>
      <c r="I598" s="4"/>
      <c r="J598" s="4"/>
      <c r="K598" s="4"/>
      <c r="L598" s="4"/>
    </row>
    <row r="599" spans="7:12" x14ac:dyDescent="0.15">
      <c r="G599" s="6"/>
      <c r="H599" s="4"/>
      <c r="I599" s="4"/>
      <c r="J599" s="4"/>
      <c r="K599" s="4"/>
      <c r="L599" s="4"/>
    </row>
    <row r="600" spans="7:12" x14ac:dyDescent="0.15">
      <c r="G600" s="6"/>
      <c r="H600" s="4"/>
      <c r="I600" s="4"/>
      <c r="J600" s="4"/>
      <c r="K600" s="4"/>
      <c r="L600" s="4"/>
    </row>
    <row r="601" spans="7:12" x14ac:dyDescent="0.15">
      <c r="G601" s="6"/>
      <c r="H601" s="4"/>
      <c r="I601" s="4"/>
      <c r="J601" s="4"/>
      <c r="K601" s="4"/>
      <c r="L601" s="4"/>
    </row>
    <row r="602" spans="7:12" x14ac:dyDescent="0.15">
      <c r="G602" s="6"/>
      <c r="H602" s="4"/>
      <c r="I602" s="4"/>
      <c r="J602" s="4"/>
      <c r="K602" s="4"/>
      <c r="L602" s="4"/>
    </row>
    <row r="603" spans="7:12" x14ac:dyDescent="0.15">
      <c r="G603" s="6"/>
      <c r="H603" s="4"/>
      <c r="I603" s="4"/>
      <c r="J603" s="4"/>
      <c r="K603" s="4"/>
      <c r="L603" s="4"/>
    </row>
    <row r="604" spans="7:12" x14ac:dyDescent="0.15">
      <c r="G604" s="6"/>
      <c r="H604" s="4"/>
      <c r="I604" s="4"/>
      <c r="J604" s="4"/>
      <c r="K604" s="4"/>
      <c r="L604" s="4"/>
    </row>
    <row r="605" spans="7:12" x14ac:dyDescent="0.15">
      <c r="G605" s="6"/>
      <c r="H605" s="4"/>
      <c r="I605" s="4"/>
      <c r="J605" s="4"/>
      <c r="K605" s="4"/>
      <c r="L605" s="4"/>
    </row>
    <row r="606" spans="7:12" x14ac:dyDescent="0.15">
      <c r="G606" s="6"/>
      <c r="H606" s="4"/>
      <c r="I606" s="4"/>
      <c r="J606" s="4"/>
      <c r="K606" s="4"/>
      <c r="L606" s="4"/>
    </row>
    <row r="607" spans="7:12" x14ac:dyDescent="0.15">
      <c r="G607" s="6"/>
      <c r="H607" s="4"/>
      <c r="I607" s="4"/>
      <c r="J607" s="4"/>
      <c r="K607" s="4"/>
      <c r="L607" s="4"/>
    </row>
    <row r="608" spans="7:12" x14ac:dyDescent="0.15">
      <c r="G608" s="6"/>
      <c r="H608" s="4"/>
      <c r="I608" s="4"/>
      <c r="J608" s="4"/>
      <c r="K608" s="4"/>
      <c r="L608" s="4"/>
    </row>
    <row r="609" spans="7:12" x14ac:dyDescent="0.15">
      <c r="G609" s="6"/>
      <c r="H609" s="4"/>
      <c r="I609" s="4"/>
      <c r="J609" s="4"/>
      <c r="K609" s="4"/>
      <c r="L609" s="4"/>
    </row>
    <row r="610" spans="7:12" x14ac:dyDescent="0.15">
      <c r="G610" s="6"/>
      <c r="H610" s="4"/>
      <c r="I610" s="4"/>
      <c r="J610" s="4"/>
      <c r="K610" s="4"/>
      <c r="L610" s="4"/>
    </row>
    <row r="611" spans="7:12" x14ac:dyDescent="0.15">
      <c r="G611" s="6"/>
      <c r="H611" s="4"/>
      <c r="I611" s="4"/>
      <c r="J611" s="4"/>
      <c r="K611" s="4"/>
      <c r="L611" s="4"/>
    </row>
    <row r="612" spans="7:12" x14ac:dyDescent="0.15">
      <c r="G612" s="6"/>
      <c r="H612" s="4"/>
      <c r="I612" s="4"/>
      <c r="J612" s="4"/>
      <c r="K612" s="4"/>
      <c r="L612" s="4"/>
    </row>
    <row r="613" spans="7:12" x14ac:dyDescent="0.15">
      <c r="G613" s="6"/>
      <c r="H613" s="4"/>
      <c r="I613" s="4"/>
      <c r="J613" s="4"/>
      <c r="K613" s="4"/>
      <c r="L613" s="4"/>
    </row>
    <row r="614" spans="7:12" x14ac:dyDescent="0.15">
      <c r="G614" s="6"/>
      <c r="H614" s="4"/>
      <c r="I614" s="4"/>
      <c r="J614" s="4"/>
      <c r="K614" s="4"/>
      <c r="L614" s="4"/>
    </row>
    <row r="615" spans="7:12" x14ac:dyDescent="0.15">
      <c r="G615" s="6"/>
      <c r="H615" s="4"/>
      <c r="I615" s="4"/>
      <c r="J615" s="4"/>
      <c r="K615" s="4"/>
      <c r="L615" s="4"/>
    </row>
    <row r="616" spans="7:12" x14ac:dyDescent="0.15">
      <c r="G616" s="6"/>
      <c r="H616" s="4"/>
      <c r="I616" s="4"/>
      <c r="J616" s="4"/>
      <c r="K616" s="4"/>
      <c r="L616" s="4"/>
    </row>
    <row r="617" spans="7:12" x14ac:dyDescent="0.15">
      <c r="G617" s="6"/>
      <c r="H617" s="4"/>
      <c r="I617" s="4"/>
      <c r="J617" s="4"/>
      <c r="K617" s="4"/>
      <c r="L617" s="4"/>
    </row>
    <row r="618" spans="7:12" x14ac:dyDescent="0.15">
      <c r="G618" s="6"/>
      <c r="H618" s="4"/>
      <c r="I618" s="4"/>
      <c r="J618" s="4"/>
      <c r="K618" s="4"/>
      <c r="L618" s="4"/>
    </row>
    <row r="619" spans="7:12" x14ac:dyDescent="0.15">
      <c r="G619" s="6"/>
      <c r="H619" s="4"/>
      <c r="I619" s="4"/>
      <c r="J619" s="4"/>
      <c r="K619" s="4"/>
      <c r="L619" s="4"/>
    </row>
    <row r="620" spans="7:12" x14ac:dyDescent="0.15">
      <c r="G620" s="6"/>
      <c r="H620" s="4"/>
      <c r="I620" s="4"/>
      <c r="J620" s="4"/>
      <c r="K620" s="4"/>
      <c r="L620" s="4"/>
    </row>
    <row r="621" spans="7:12" x14ac:dyDescent="0.15">
      <c r="G621" s="6"/>
      <c r="H621" s="4"/>
      <c r="I621" s="4"/>
      <c r="J621" s="4"/>
      <c r="K621" s="4"/>
      <c r="L621" s="4"/>
    </row>
    <row r="622" spans="7:12" x14ac:dyDescent="0.15">
      <c r="G622" s="6"/>
      <c r="H622" s="4"/>
      <c r="I622" s="4"/>
      <c r="J622" s="4"/>
      <c r="K622" s="4"/>
      <c r="L622" s="4"/>
    </row>
    <row r="623" spans="7:12" x14ac:dyDescent="0.15">
      <c r="G623" s="6"/>
      <c r="H623" s="4"/>
      <c r="I623" s="4"/>
      <c r="J623" s="4"/>
      <c r="K623" s="4"/>
      <c r="L623" s="4"/>
    </row>
    <row r="624" spans="7:12" x14ac:dyDescent="0.15">
      <c r="G624" s="6"/>
      <c r="H624" s="4"/>
      <c r="I624" s="4"/>
      <c r="J624" s="4"/>
      <c r="K624" s="4"/>
      <c r="L624" s="4"/>
    </row>
    <row r="625" spans="7:12" x14ac:dyDescent="0.15">
      <c r="G625" s="6"/>
      <c r="H625" s="4"/>
      <c r="I625" s="4"/>
      <c r="J625" s="4"/>
      <c r="K625" s="4"/>
      <c r="L625" s="4"/>
    </row>
    <row r="626" spans="7:12" x14ac:dyDescent="0.15">
      <c r="G626" s="6"/>
      <c r="H626" s="4"/>
      <c r="I626" s="4"/>
      <c r="J626" s="4"/>
      <c r="K626" s="4"/>
      <c r="L626" s="4"/>
    </row>
    <row r="627" spans="7:12" x14ac:dyDescent="0.15">
      <c r="G627" s="6"/>
      <c r="H627" s="4"/>
      <c r="I627" s="4"/>
      <c r="J627" s="4"/>
      <c r="K627" s="4"/>
      <c r="L627" s="4"/>
    </row>
    <row r="628" spans="7:12" x14ac:dyDescent="0.15">
      <c r="G628" s="6"/>
      <c r="H628" s="4"/>
      <c r="I628" s="4"/>
      <c r="J628" s="4"/>
      <c r="K628" s="4"/>
      <c r="L628" s="4"/>
    </row>
    <row r="629" spans="7:12" x14ac:dyDescent="0.15">
      <c r="G629" s="6"/>
      <c r="H629" s="4"/>
      <c r="I629" s="4"/>
      <c r="J629" s="4"/>
      <c r="K629" s="4"/>
      <c r="L629" s="4"/>
    </row>
    <row r="630" spans="7:12" x14ac:dyDescent="0.15">
      <c r="G630" s="6"/>
      <c r="H630" s="4"/>
      <c r="I630" s="4"/>
      <c r="J630" s="4"/>
      <c r="K630" s="4"/>
      <c r="L630" s="4"/>
    </row>
    <row r="631" spans="7:12" x14ac:dyDescent="0.15">
      <c r="G631" s="6"/>
      <c r="H631" s="4"/>
      <c r="I631" s="4"/>
      <c r="J631" s="4"/>
      <c r="K631" s="4"/>
      <c r="L631" s="4"/>
    </row>
    <row r="632" spans="7:12" x14ac:dyDescent="0.15">
      <c r="G632" s="6"/>
      <c r="H632" s="4"/>
      <c r="I632" s="4"/>
      <c r="J632" s="4"/>
      <c r="K632" s="4"/>
      <c r="L632" s="4"/>
    </row>
    <row r="633" spans="7:12" x14ac:dyDescent="0.15">
      <c r="G633" s="6"/>
      <c r="H633" s="4"/>
      <c r="I633" s="4"/>
      <c r="J633" s="4"/>
      <c r="K633" s="4"/>
      <c r="L633" s="4"/>
    </row>
    <row r="634" spans="7:12" x14ac:dyDescent="0.15">
      <c r="G634" s="6"/>
      <c r="H634" s="4"/>
      <c r="I634" s="4"/>
      <c r="J634" s="4"/>
      <c r="K634" s="4"/>
      <c r="L634" s="4"/>
    </row>
    <row r="635" spans="7:12" x14ac:dyDescent="0.15">
      <c r="G635" s="6"/>
      <c r="H635" s="4"/>
      <c r="I635" s="4"/>
      <c r="J635" s="4"/>
      <c r="K635" s="4"/>
      <c r="L635" s="4"/>
    </row>
    <row r="636" spans="7:12" x14ac:dyDescent="0.15">
      <c r="G636" s="6"/>
      <c r="H636" s="4"/>
      <c r="I636" s="4"/>
      <c r="J636" s="4"/>
      <c r="K636" s="4"/>
      <c r="L636" s="4"/>
    </row>
    <row r="637" spans="7:12" x14ac:dyDescent="0.15">
      <c r="G637" s="6"/>
      <c r="H637" s="4"/>
      <c r="I637" s="4"/>
      <c r="J637" s="4"/>
      <c r="K637" s="4"/>
      <c r="L637" s="4"/>
    </row>
    <row r="638" spans="7:12" x14ac:dyDescent="0.15">
      <c r="G638" s="6"/>
      <c r="H638" s="4"/>
      <c r="I638" s="4"/>
      <c r="J638" s="4"/>
      <c r="K638" s="4"/>
      <c r="L638" s="4"/>
    </row>
    <row r="639" spans="7:12" x14ac:dyDescent="0.15">
      <c r="G639" s="6"/>
      <c r="H639" s="4"/>
      <c r="I639" s="4"/>
      <c r="J639" s="4"/>
      <c r="K639" s="4"/>
      <c r="L639" s="4"/>
    </row>
    <row r="640" spans="7:12" x14ac:dyDescent="0.15">
      <c r="G640" s="6"/>
      <c r="H640" s="4"/>
      <c r="I640" s="4"/>
      <c r="J640" s="4"/>
      <c r="K640" s="4"/>
      <c r="L640" s="4"/>
    </row>
    <row r="641" spans="7:12" x14ac:dyDescent="0.15">
      <c r="G641" s="6"/>
      <c r="H641" s="4"/>
      <c r="I641" s="4"/>
      <c r="J641" s="4"/>
      <c r="K641" s="4"/>
      <c r="L641" s="4"/>
    </row>
    <row r="642" spans="7:12" x14ac:dyDescent="0.15">
      <c r="G642" s="6"/>
      <c r="H642" s="4"/>
      <c r="I642" s="4"/>
      <c r="J642" s="4"/>
      <c r="K642" s="4"/>
      <c r="L642" s="4"/>
    </row>
    <row r="643" spans="7:12" x14ac:dyDescent="0.15">
      <c r="G643" s="6"/>
      <c r="H643" s="4"/>
      <c r="I643" s="4"/>
      <c r="J643" s="4"/>
      <c r="K643" s="4"/>
      <c r="L643" s="4"/>
    </row>
    <row r="644" spans="7:12" x14ac:dyDescent="0.15">
      <c r="G644" s="6"/>
      <c r="H644" s="4"/>
      <c r="I644" s="4"/>
      <c r="J644" s="4"/>
      <c r="K644" s="4"/>
      <c r="L644" s="4"/>
    </row>
    <row r="645" spans="7:12" x14ac:dyDescent="0.15">
      <c r="G645" s="6"/>
      <c r="H645" s="4"/>
      <c r="I645" s="4"/>
      <c r="J645" s="4"/>
      <c r="K645" s="4"/>
      <c r="L645" s="4"/>
    </row>
    <row r="646" spans="7:12" x14ac:dyDescent="0.15">
      <c r="G646" s="6"/>
      <c r="H646" s="4"/>
      <c r="I646" s="4"/>
      <c r="J646" s="4"/>
      <c r="K646" s="4"/>
      <c r="L646" s="4"/>
    </row>
    <row r="647" spans="7:12" x14ac:dyDescent="0.15">
      <c r="G647" s="6"/>
      <c r="H647" s="4"/>
      <c r="I647" s="4"/>
      <c r="J647" s="4"/>
      <c r="K647" s="4"/>
      <c r="L647" s="4"/>
    </row>
    <row r="648" spans="7:12" x14ac:dyDescent="0.15">
      <c r="G648" s="6"/>
      <c r="H648" s="4"/>
      <c r="I648" s="4"/>
      <c r="J648" s="4"/>
      <c r="K648" s="4"/>
      <c r="L648" s="4"/>
    </row>
    <row r="649" spans="7:12" x14ac:dyDescent="0.15">
      <c r="G649" s="6"/>
      <c r="H649" s="4"/>
      <c r="I649" s="4"/>
      <c r="J649" s="4"/>
      <c r="K649" s="4"/>
      <c r="L649" s="4"/>
    </row>
    <row r="650" spans="7:12" x14ac:dyDescent="0.15">
      <c r="G650" s="6"/>
      <c r="H650" s="4"/>
      <c r="I650" s="4"/>
      <c r="J650" s="4"/>
      <c r="K650" s="4"/>
      <c r="L650" s="4"/>
    </row>
    <row r="651" spans="7:12" x14ac:dyDescent="0.15">
      <c r="G651" s="6"/>
      <c r="H651" s="4"/>
      <c r="I651" s="4"/>
      <c r="J651" s="4"/>
      <c r="K651" s="4"/>
      <c r="L651" s="4"/>
    </row>
    <row r="652" spans="7:12" x14ac:dyDescent="0.15">
      <c r="G652" s="6"/>
      <c r="H652" s="4"/>
      <c r="I652" s="4"/>
      <c r="J652" s="4"/>
      <c r="K652" s="4"/>
      <c r="L652" s="4"/>
    </row>
    <row r="653" spans="7:12" x14ac:dyDescent="0.15">
      <c r="G653" s="6"/>
      <c r="H653" s="4"/>
      <c r="I653" s="4"/>
      <c r="J653" s="4"/>
      <c r="K653" s="4"/>
      <c r="L653" s="4"/>
    </row>
    <row r="654" spans="7:12" x14ac:dyDescent="0.15">
      <c r="G654" s="6"/>
      <c r="H654" s="4"/>
      <c r="I654" s="4"/>
      <c r="J654" s="4"/>
      <c r="K654" s="4"/>
      <c r="L654" s="4"/>
    </row>
    <row r="655" spans="7:12" x14ac:dyDescent="0.15">
      <c r="G655" s="6"/>
      <c r="H655" s="4"/>
      <c r="I655" s="4"/>
      <c r="J655" s="4"/>
      <c r="K655" s="4"/>
      <c r="L655" s="4"/>
    </row>
    <row r="656" spans="7:12" x14ac:dyDescent="0.15">
      <c r="G656" s="6"/>
      <c r="H656" s="4"/>
      <c r="I656" s="4"/>
      <c r="J656" s="4"/>
      <c r="K656" s="4"/>
      <c r="L656" s="4"/>
    </row>
    <row r="657" spans="7:12" x14ac:dyDescent="0.15">
      <c r="G657" s="6"/>
      <c r="H657" s="4"/>
      <c r="I657" s="4"/>
      <c r="J657" s="4"/>
      <c r="K657" s="4"/>
      <c r="L657" s="4"/>
    </row>
    <row r="658" spans="7:12" x14ac:dyDescent="0.15">
      <c r="G658" s="6"/>
      <c r="H658" s="4"/>
      <c r="I658" s="4"/>
      <c r="J658" s="4"/>
      <c r="K658" s="4"/>
      <c r="L658" s="4"/>
    </row>
    <row r="659" spans="7:12" x14ac:dyDescent="0.15">
      <c r="G659" s="6"/>
      <c r="H659" s="4"/>
      <c r="I659" s="4"/>
      <c r="J659" s="4"/>
      <c r="K659" s="4"/>
      <c r="L659" s="4"/>
    </row>
    <row r="660" spans="7:12" x14ac:dyDescent="0.15">
      <c r="G660" s="6"/>
      <c r="H660" s="4"/>
      <c r="I660" s="4"/>
      <c r="J660" s="4"/>
      <c r="K660" s="4"/>
      <c r="L660" s="4"/>
    </row>
    <row r="661" spans="7:12" x14ac:dyDescent="0.15">
      <c r="G661" s="6"/>
      <c r="H661" s="4"/>
      <c r="I661" s="4"/>
      <c r="J661" s="4"/>
      <c r="K661" s="4"/>
      <c r="L661" s="4"/>
    </row>
    <row r="662" spans="7:12" x14ac:dyDescent="0.15">
      <c r="G662" s="6"/>
      <c r="H662" s="4"/>
      <c r="I662" s="4"/>
      <c r="J662" s="4"/>
      <c r="K662" s="4"/>
      <c r="L662" s="4"/>
    </row>
    <row r="663" spans="7:12" x14ac:dyDescent="0.15">
      <c r="G663" s="6"/>
      <c r="H663" s="4"/>
      <c r="I663" s="4"/>
      <c r="J663" s="4"/>
      <c r="K663" s="4"/>
      <c r="L663" s="4"/>
    </row>
    <row r="664" spans="7:12" x14ac:dyDescent="0.15">
      <c r="G664" s="6"/>
      <c r="H664" s="4"/>
      <c r="I664" s="4"/>
      <c r="J664" s="4"/>
      <c r="K664" s="4"/>
      <c r="L664" s="4"/>
    </row>
    <row r="665" spans="7:12" x14ac:dyDescent="0.15">
      <c r="G665" s="6"/>
      <c r="H665" s="4"/>
      <c r="I665" s="4"/>
      <c r="J665" s="4"/>
      <c r="K665" s="4"/>
      <c r="L665" s="4"/>
    </row>
    <row r="666" spans="7:12" x14ac:dyDescent="0.15">
      <c r="G666" s="6"/>
      <c r="H666" s="4"/>
      <c r="I666" s="4"/>
      <c r="J666" s="4"/>
      <c r="K666" s="4"/>
      <c r="L666" s="4"/>
    </row>
    <row r="667" spans="7:12" x14ac:dyDescent="0.15">
      <c r="G667" s="6"/>
      <c r="H667" s="4"/>
      <c r="I667" s="4"/>
      <c r="J667" s="4"/>
      <c r="K667" s="4"/>
      <c r="L667" s="4"/>
    </row>
    <row r="668" spans="7:12" x14ac:dyDescent="0.15">
      <c r="G668" s="6"/>
      <c r="H668" s="4"/>
      <c r="I668" s="4"/>
      <c r="J668" s="4"/>
      <c r="K668" s="4"/>
      <c r="L668" s="4"/>
    </row>
    <row r="669" spans="7:12" x14ac:dyDescent="0.15">
      <c r="G669" s="6"/>
      <c r="H669" s="4"/>
      <c r="I669" s="4"/>
      <c r="J669" s="4"/>
      <c r="K669" s="4"/>
      <c r="L669" s="4"/>
    </row>
    <row r="670" spans="7:12" x14ac:dyDescent="0.15">
      <c r="G670" s="6"/>
      <c r="H670" s="4"/>
      <c r="I670" s="4"/>
      <c r="J670" s="4"/>
      <c r="K670" s="4"/>
      <c r="L670" s="4"/>
    </row>
    <row r="671" spans="7:12" x14ac:dyDescent="0.15">
      <c r="G671" s="6"/>
      <c r="H671" s="4"/>
      <c r="I671" s="4"/>
      <c r="J671" s="4"/>
      <c r="K671" s="4"/>
      <c r="L671" s="4"/>
    </row>
    <row r="672" spans="7:12" x14ac:dyDescent="0.15">
      <c r="G672" s="6"/>
      <c r="H672" s="4"/>
      <c r="I672" s="4"/>
      <c r="J672" s="4"/>
      <c r="K672" s="4"/>
      <c r="L672" s="4"/>
    </row>
    <row r="673" spans="7:12" x14ac:dyDescent="0.15">
      <c r="G673" s="6"/>
      <c r="H673" s="4"/>
      <c r="I673" s="4"/>
      <c r="J673" s="4"/>
      <c r="K673" s="4"/>
      <c r="L673" s="4"/>
    </row>
    <row r="674" spans="7:12" x14ac:dyDescent="0.15">
      <c r="G674" s="6"/>
      <c r="H674" s="4"/>
      <c r="I674" s="4"/>
      <c r="J674" s="4"/>
      <c r="K674" s="4"/>
      <c r="L674" s="4"/>
    </row>
    <row r="675" spans="7:12" x14ac:dyDescent="0.15">
      <c r="G675" s="6"/>
      <c r="H675" s="4"/>
      <c r="I675" s="4"/>
      <c r="J675" s="4"/>
      <c r="K675" s="4"/>
      <c r="L675" s="4"/>
    </row>
    <row r="676" spans="7:12" x14ac:dyDescent="0.15">
      <c r="G676" s="6"/>
      <c r="H676" s="4"/>
      <c r="I676" s="4"/>
      <c r="J676" s="4"/>
      <c r="K676" s="4"/>
      <c r="L676" s="4"/>
    </row>
    <row r="677" spans="7:12" x14ac:dyDescent="0.15">
      <c r="G677" s="6"/>
      <c r="H677" s="4"/>
      <c r="I677" s="4"/>
      <c r="J677" s="4"/>
      <c r="K677" s="4"/>
      <c r="L677" s="4"/>
    </row>
    <row r="678" spans="7:12" x14ac:dyDescent="0.15">
      <c r="G678" s="6"/>
      <c r="H678" s="4"/>
      <c r="I678" s="4"/>
      <c r="J678" s="4"/>
      <c r="K678" s="4"/>
      <c r="L678" s="4"/>
    </row>
    <row r="679" spans="7:12" x14ac:dyDescent="0.15">
      <c r="G679" s="6"/>
      <c r="H679" s="4"/>
      <c r="I679" s="4"/>
      <c r="J679" s="4"/>
      <c r="K679" s="4"/>
      <c r="L679" s="4"/>
    </row>
    <row r="680" spans="7:12" x14ac:dyDescent="0.15">
      <c r="G680" s="6"/>
      <c r="H680" s="4"/>
      <c r="I680" s="4"/>
      <c r="J680" s="4"/>
      <c r="K680" s="4"/>
      <c r="L680" s="4"/>
    </row>
    <row r="681" spans="7:12" x14ac:dyDescent="0.15">
      <c r="G681" s="6"/>
      <c r="H681" s="4"/>
      <c r="I681" s="4"/>
      <c r="J681" s="4"/>
      <c r="K681" s="4"/>
      <c r="L681" s="4"/>
    </row>
    <row r="682" spans="7:12" x14ac:dyDescent="0.15">
      <c r="G682" s="6"/>
      <c r="H682" s="4"/>
      <c r="I682" s="4"/>
      <c r="J682" s="4"/>
      <c r="K682" s="4"/>
      <c r="L682" s="4"/>
    </row>
    <row r="683" spans="7:12" x14ac:dyDescent="0.15">
      <c r="G683" s="6"/>
      <c r="H683" s="4"/>
      <c r="I683" s="4"/>
      <c r="J683" s="4"/>
      <c r="K683" s="4"/>
      <c r="L683" s="4"/>
    </row>
    <row r="684" spans="7:12" x14ac:dyDescent="0.15">
      <c r="G684" s="6"/>
      <c r="H684" s="4"/>
      <c r="I684" s="4"/>
      <c r="J684" s="4"/>
      <c r="K684" s="4"/>
      <c r="L684" s="4"/>
    </row>
    <row r="685" spans="7:12" x14ac:dyDescent="0.15">
      <c r="G685" s="6"/>
      <c r="H685" s="4"/>
      <c r="I685" s="4"/>
      <c r="J685" s="4"/>
      <c r="K685" s="4"/>
      <c r="L685" s="4"/>
    </row>
    <row r="686" spans="7:12" x14ac:dyDescent="0.15">
      <c r="G686" s="6"/>
      <c r="H686" s="4"/>
      <c r="I686" s="4"/>
      <c r="J686" s="4"/>
      <c r="K686" s="4"/>
      <c r="L686" s="4"/>
    </row>
    <row r="687" spans="7:12" x14ac:dyDescent="0.15">
      <c r="G687" s="6"/>
      <c r="H687" s="4"/>
      <c r="I687" s="4"/>
      <c r="J687" s="4"/>
      <c r="K687" s="4"/>
      <c r="L687" s="4"/>
    </row>
    <row r="688" spans="7:12" x14ac:dyDescent="0.15">
      <c r="G688" s="6"/>
      <c r="H688" s="4"/>
      <c r="I688" s="4"/>
      <c r="J688" s="4"/>
      <c r="K688" s="4"/>
      <c r="L688" s="4"/>
    </row>
    <row r="689" spans="7:12" x14ac:dyDescent="0.15">
      <c r="G689" s="6"/>
      <c r="H689" s="4"/>
      <c r="I689" s="4"/>
      <c r="J689" s="4"/>
      <c r="K689" s="4"/>
      <c r="L689" s="4"/>
    </row>
    <row r="690" spans="7:12" x14ac:dyDescent="0.15">
      <c r="G690" s="6"/>
      <c r="H690" s="4"/>
      <c r="I690" s="4"/>
      <c r="J690" s="4"/>
      <c r="K690" s="4"/>
      <c r="L690" s="4"/>
    </row>
    <row r="691" spans="7:12" x14ac:dyDescent="0.15">
      <c r="G691" s="6"/>
      <c r="H691" s="4"/>
      <c r="I691" s="4"/>
      <c r="J691" s="4"/>
      <c r="K691" s="4"/>
      <c r="L691" s="4"/>
    </row>
    <row r="692" spans="7:12" x14ac:dyDescent="0.15">
      <c r="G692" s="6"/>
      <c r="H692" s="4"/>
      <c r="I692" s="4"/>
      <c r="J692" s="4"/>
      <c r="K692" s="4"/>
      <c r="L692" s="4"/>
    </row>
    <row r="693" spans="7:12" x14ac:dyDescent="0.15">
      <c r="G693" s="6"/>
      <c r="H693" s="4"/>
      <c r="I693" s="4"/>
      <c r="J693" s="4"/>
      <c r="K693" s="4"/>
      <c r="L693" s="4"/>
    </row>
    <row r="694" spans="7:12" x14ac:dyDescent="0.15">
      <c r="G694" s="6"/>
      <c r="H694" s="4"/>
      <c r="I694" s="4"/>
      <c r="J694" s="4"/>
      <c r="K694" s="4"/>
      <c r="L694" s="4"/>
    </row>
    <row r="695" spans="7:12" x14ac:dyDescent="0.15">
      <c r="G695" s="6"/>
      <c r="H695" s="4"/>
      <c r="I695" s="4"/>
      <c r="J695" s="4"/>
      <c r="K695" s="4"/>
      <c r="L695" s="4"/>
    </row>
    <row r="696" spans="7:12" x14ac:dyDescent="0.15">
      <c r="G696" s="6"/>
      <c r="H696" s="4"/>
      <c r="I696" s="4"/>
      <c r="J696" s="4"/>
      <c r="K696" s="4"/>
      <c r="L696" s="4"/>
    </row>
    <row r="697" spans="7:12" x14ac:dyDescent="0.15">
      <c r="G697" s="6"/>
      <c r="H697" s="4"/>
      <c r="I697" s="4"/>
      <c r="J697" s="4"/>
      <c r="K697" s="4"/>
      <c r="L697" s="4"/>
    </row>
    <row r="698" spans="7:12" x14ac:dyDescent="0.15">
      <c r="G698" s="6"/>
      <c r="H698" s="4"/>
      <c r="I698" s="4"/>
      <c r="J698" s="4"/>
      <c r="K698" s="4"/>
      <c r="L698" s="4"/>
    </row>
    <row r="699" spans="7:12" x14ac:dyDescent="0.15">
      <c r="G699" s="6"/>
      <c r="H699" s="4"/>
      <c r="I699" s="4"/>
      <c r="J699" s="4"/>
      <c r="K699" s="4"/>
      <c r="L699" s="4"/>
    </row>
    <row r="700" spans="7:12" x14ac:dyDescent="0.15">
      <c r="G700" s="6"/>
      <c r="H700" s="4"/>
      <c r="I700" s="4"/>
      <c r="J700" s="4"/>
      <c r="K700" s="4"/>
      <c r="L700" s="4"/>
    </row>
    <row r="701" spans="7:12" x14ac:dyDescent="0.15">
      <c r="G701" s="6"/>
      <c r="H701" s="4"/>
      <c r="I701" s="4"/>
      <c r="J701" s="4"/>
      <c r="K701" s="4"/>
      <c r="L701" s="4"/>
    </row>
    <row r="702" spans="7:12" x14ac:dyDescent="0.15">
      <c r="G702" s="6"/>
      <c r="H702" s="4"/>
      <c r="I702" s="4"/>
      <c r="J702" s="4"/>
      <c r="K702" s="4"/>
      <c r="L702" s="4"/>
    </row>
    <row r="703" spans="7:12" x14ac:dyDescent="0.15">
      <c r="G703" s="6"/>
      <c r="H703" s="4"/>
      <c r="I703" s="4"/>
      <c r="J703" s="4"/>
      <c r="K703" s="4"/>
      <c r="L703" s="4"/>
    </row>
    <row r="704" spans="7:12" x14ac:dyDescent="0.15">
      <c r="G704" s="6"/>
      <c r="H704" s="4"/>
      <c r="I704" s="4"/>
      <c r="J704" s="4"/>
      <c r="K704" s="4"/>
      <c r="L704" s="4"/>
    </row>
    <row r="705" spans="7:12" x14ac:dyDescent="0.15">
      <c r="G705" s="6"/>
      <c r="H705" s="4"/>
      <c r="I705" s="4"/>
      <c r="J705" s="4"/>
      <c r="K705" s="4"/>
      <c r="L705" s="4"/>
    </row>
    <row r="706" spans="7:12" x14ac:dyDescent="0.15">
      <c r="G706" s="6"/>
      <c r="H706" s="4"/>
      <c r="I706" s="4"/>
      <c r="J706" s="4"/>
      <c r="K706" s="4"/>
      <c r="L706" s="4"/>
    </row>
    <row r="707" spans="7:12" x14ac:dyDescent="0.15">
      <c r="G707" s="6"/>
      <c r="H707" s="4"/>
      <c r="I707" s="4"/>
      <c r="J707" s="4"/>
      <c r="K707" s="4"/>
      <c r="L707" s="4"/>
    </row>
    <row r="708" spans="7:12" x14ac:dyDescent="0.15">
      <c r="G708" s="6"/>
      <c r="H708" s="4"/>
      <c r="I708" s="4"/>
      <c r="J708" s="4"/>
      <c r="K708" s="4"/>
      <c r="L708" s="4"/>
    </row>
    <row r="709" spans="7:12" x14ac:dyDescent="0.15">
      <c r="G709" s="6"/>
      <c r="H709" s="4"/>
      <c r="I709" s="4"/>
      <c r="J709" s="4"/>
      <c r="K709" s="4"/>
      <c r="L709" s="4"/>
    </row>
    <row r="710" spans="7:12" x14ac:dyDescent="0.15">
      <c r="G710" s="6"/>
      <c r="H710" s="4"/>
      <c r="I710" s="4"/>
      <c r="J710" s="4"/>
      <c r="K710" s="4"/>
      <c r="L710" s="4"/>
    </row>
    <row r="711" spans="7:12" x14ac:dyDescent="0.15">
      <c r="G711" s="6"/>
      <c r="H711" s="4"/>
      <c r="I711" s="4"/>
      <c r="J711" s="4"/>
      <c r="K711" s="4"/>
      <c r="L711" s="4"/>
    </row>
    <row r="712" spans="7:12" x14ac:dyDescent="0.15">
      <c r="G712" s="6"/>
      <c r="H712" s="4"/>
      <c r="I712" s="4"/>
      <c r="J712" s="4"/>
      <c r="K712" s="4"/>
      <c r="L712" s="4"/>
    </row>
    <row r="713" spans="7:12" x14ac:dyDescent="0.15">
      <c r="G713" s="6"/>
      <c r="H713" s="4"/>
      <c r="I713" s="4"/>
      <c r="J713" s="4"/>
      <c r="K713" s="4"/>
      <c r="L713" s="4"/>
    </row>
    <row r="714" spans="7:12" x14ac:dyDescent="0.15">
      <c r="G714" s="6"/>
      <c r="H714" s="4"/>
      <c r="I714" s="4"/>
      <c r="J714" s="4"/>
      <c r="K714" s="4"/>
      <c r="L714" s="4"/>
    </row>
    <row r="715" spans="7:12" x14ac:dyDescent="0.15">
      <c r="G715" s="6"/>
      <c r="H715" s="4"/>
      <c r="I715" s="4"/>
      <c r="J715" s="4"/>
      <c r="K715" s="4"/>
      <c r="L715" s="4"/>
    </row>
    <row r="716" spans="7:12" x14ac:dyDescent="0.15">
      <c r="G716" s="6"/>
      <c r="H716" s="4"/>
      <c r="I716" s="4"/>
      <c r="J716" s="4"/>
      <c r="K716" s="4"/>
      <c r="L716" s="4"/>
    </row>
    <row r="717" spans="7:12" x14ac:dyDescent="0.15">
      <c r="G717" s="6"/>
      <c r="H717" s="4"/>
      <c r="I717" s="4"/>
      <c r="J717" s="4"/>
      <c r="K717" s="4"/>
      <c r="L717" s="4"/>
    </row>
    <row r="718" spans="7:12" x14ac:dyDescent="0.15">
      <c r="G718" s="6"/>
      <c r="H718" s="4"/>
      <c r="I718" s="4"/>
      <c r="J718" s="4"/>
      <c r="K718" s="4"/>
      <c r="L718" s="4"/>
    </row>
    <row r="719" spans="7:12" x14ac:dyDescent="0.15">
      <c r="G719" s="6"/>
      <c r="H719" s="4"/>
      <c r="I719" s="4"/>
      <c r="J719" s="4"/>
      <c r="K719" s="4"/>
      <c r="L719" s="4"/>
    </row>
    <row r="720" spans="7:12" x14ac:dyDescent="0.15">
      <c r="G720" s="6"/>
      <c r="H720" s="4"/>
      <c r="I720" s="4"/>
      <c r="J720" s="4"/>
      <c r="K720" s="4"/>
      <c r="L720" s="4"/>
    </row>
    <row r="721" spans="7:12" x14ac:dyDescent="0.15">
      <c r="G721" s="6"/>
      <c r="H721" s="4"/>
      <c r="I721" s="4"/>
      <c r="J721" s="4"/>
      <c r="K721" s="4"/>
      <c r="L721" s="4"/>
    </row>
    <row r="722" spans="7:12" x14ac:dyDescent="0.15">
      <c r="G722" s="6"/>
      <c r="H722" s="4"/>
      <c r="I722" s="4"/>
      <c r="J722" s="4"/>
      <c r="K722" s="4"/>
      <c r="L722" s="4"/>
    </row>
    <row r="723" spans="7:12" x14ac:dyDescent="0.15">
      <c r="G723" s="6"/>
      <c r="H723" s="4"/>
      <c r="I723" s="4"/>
      <c r="J723" s="4"/>
      <c r="K723" s="4"/>
      <c r="L723" s="4"/>
    </row>
    <row r="724" spans="7:12" x14ac:dyDescent="0.15">
      <c r="G724" s="6"/>
      <c r="H724" s="4"/>
      <c r="I724" s="4"/>
      <c r="J724" s="4"/>
      <c r="K724" s="4"/>
      <c r="L724" s="4"/>
    </row>
    <row r="725" spans="7:12" x14ac:dyDescent="0.15">
      <c r="G725" s="6"/>
      <c r="H725" s="4"/>
      <c r="I725" s="4"/>
      <c r="J725" s="4"/>
      <c r="K725" s="4"/>
      <c r="L725" s="4"/>
    </row>
    <row r="726" spans="7:12" x14ac:dyDescent="0.15">
      <c r="G726" s="6"/>
      <c r="H726" s="4"/>
      <c r="I726" s="4"/>
      <c r="J726" s="4"/>
      <c r="K726" s="4"/>
      <c r="L726" s="4"/>
    </row>
    <row r="727" spans="7:12" x14ac:dyDescent="0.15">
      <c r="G727" s="6"/>
      <c r="H727" s="4"/>
      <c r="I727" s="4"/>
      <c r="J727" s="4"/>
      <c r="K727" s="4"/>
      <c r="L727" s="4"/>
    </row>
    <row r="728" spans="7:12" x14ac:dyDescent="0.15">
      <c r="G728" s="6"/>
      <c r="H728" s="4"/>
      <c r="I728" s="4"/>
      <c r="J728" s="4"/>
      <c r="K728" s="4"/>
      <c r="L728" s="4"/>
    </row>
    <row r="729" spans="7:12" x14ac:dyDescent="0.15">
      <c r="G729" s="6"/>
      <c r="H729" s="4"/>
      <c r="I729" s="4"/>
      <c r="J729" s="4"/>
      <c r="K729" s="4"/>
      <c r="L729" s="4"/>
    </row>
    <row r="730" spans="7:12" x14ac:dyDescent="0.15">
      <c r="G730" s="6"/>
      <c r="H730" s="4"/>
      <c r="I730" s="4"/>
      <c r="J730" s="4"/>
      <c r="K730" s="4"/>
      <c r="L730" s="4"/>
    </row>
    <row r="731" spans="7:12" x14ac:dyDescent="0.15">
      <c r="G731" s="6"/>
      <c r="H731" s="4"/>
      <c r="I731" s="4"/>
      <c r="J731" s="4"/>
      <c r="K731" s="4"/>
      <c r="L731" s="4"/>
    </row>
    <row r="732" spans="7:12" x14ac:dyDescent="0.15">
      <c r="G732" s="6"/>
      <c r="H732" s="4"/>
      <c r="I732" s="4"/>
      <c r="J732" s="4"/>
      <c r="K732" s="4"/>
      <c r="L732" s="4"/>
    </row>
    <row r="733" spans="7:12" x14ac:dyDescent="0.15">
      <c r="G733" s="6"/>
      <c r="H733" s="4"/>
      <c r="I733" s="4"/>
      <c r="J733" s="4"/>
      <c r="K733" s="4"/>
      <c r="L733" s="4"/>
    </row>
    <row r="734" spans="7:12" x14ac:dyDescent="0.15">
      <c r="G734" s="6"/>
      <c r="H734" s="4"/>
      <c r="I734" s="4"/>
      <c r="J734" s="4"/>
      <c r="K734" s="4"/>
      <c r="L734" s="4"/>
    </row>
    <row r="735" spans="7:12" x14ac:dyDescent="0.15">
      <c r="G735" s="6"/>
      <c r="H735" s="4"/>
      <c r="I735" s="4"/>
      <c r="J735" s="4"/>
      <c r="K735" s="4"/>
      <c r="L735" s="4"/>
    </row>
    <row r="736" spans="7:12" x14ac:dyDescent="0.15">
      <c r="G736" s="6"/>
      <c r="H736" s="4"/>
      <c r="I736" s="4"/>
      <c r="J736" s="4"/>
      <c r="K736" s="4"/>
      <c r="L736" s="4"/>
    </row>
    <row r="737" spans="7:12" x14ac:dyDescent="0.15">
      <c r="G737" s="6"/>
      <c r="H737" s="4"/>
      <c r="I737" s="4"/>
      <c r="J737" s="4"/>
      <c r="K737" s="4"/>
      <c r="L737" s="4"/>
    </row>
    <row r="738" spans="7:12" x14ac:dyDescent="0.15">
      <c r="G738" s="6"/>
      <c r="H738" s="4"/>
      <c r="I738" s="4"/>
      <c r="J738" s="4"/>
      <c r="K738" s="4"/>
      <c r="L738" s="4"/>
    </row>
    <row r="739" spans="7:12" x14ac:dyDescent="0.15">
      <c r="G739" s="6"/>
      <c r="H739" s="4"/>
      <c r="I739" s="4"/>
      <c r="J739" s="4"/>
      <c r="K739" s="4"/>
      <c r="L739" s="4"/>
    </row>
    <row r="740" spans="7:12" x14ac:dyDescent="0.15">
      <c r="G740" s="6"/>
      <c r="H740" s="4"/>
      <c r="I740" s="4"/>
      <c r="J740" s="4"/>
      <c r="K740" s="4"/>
      <c r="L740" s="4"/>
    </row>
    <row r="741" spans="7:12" x14ac:dyDescent="0.15">
      <c r="G741" s="6"/>
      <c r="H741" s="4"/>
      <c r="I741" s="4"/>
      <c r="J741" s="4"/>
      <c r="K741" s="4"/>
      <c r="L741" s="4"/>
    </row>
    <row r="742" spans="7:12" x14ac:dyDescent="0.15">
      <c r="G742" s="6"/>
      <c r="H742" s="4"/>
      <c r="I742" s="4"/>
      <c r="J742" s="4"/>
      <c r="K742" s="4"/>
      <c r="L742" s="4"/>
    </row>
    <row r="743" spans="7:12" x14ac:dyDescent="0.15">
      <c r="G743" s="6"/>
      <c r="H743" s="4"/>
      <c r="I743" s="4"/>
      <c r="J743" s="4"/>
      <c r="K743" s="4"/>
      <c r="L743" s="4"/>
    </row>
    <row r="744" spans="7:12" x14ac:dyDescent="0.15">
      <c r="G744" s="6"/>
      <c r="H744" s="4"/>
      <c r="I744" s="4"/>
      <c r="J744" s="4"/>
      <c r="K744" s="4"/>
      <c r="L744" s="4"/>
    </row>
    <row r="745" spans="7:12" x14ac:dyDescent="0.15">
      <c r="G745" s="6"/>
      <c r="H745" s="4"/>
      <c r="I745" s="4"/>
      <c r="J745" s="4"/>
      <c r="K745" s="4"/>
      <c r="L745" s="4"/>
    </row>
    <row r="746" spans="7:12" x14ac:dyDescent="0.15">
      <c r="G746" s="6"/>
      <c r="H746" s="4"/>
      <c r="I746" s="4"/>
      <c r="J746" s="4"/>
      <c r="K746" s="4"/>
      <c r="L746" s="4"/>
    </row>
    <row r="747" spans="7:12" x14ac:dyDescent="0.15">
      <c r="G747" s="6"/>
      <c r="H747" s="4"/>
      <c r="I747" s="4"/>
      <c r="J747" s="4"/>
      <c r="K747" s="4"/>
      <c r="L747" s="4"/>
    </row>
    <row r="748" spans="7:12" x14ac:dyDescent="0.15">
      <c r="G748" s="6"/>
      <c r="H748" s="4"/>
      <c r="I748" s="4"/>
      <c r="J748" s="4"/>
      <c r="K748" s="4"/>
      <c r="L748" s="4"/>
    </row>
    <row r="749" spans="7:12" x14ac:dyDescent="0.15">
      <c r="G749" s="6"/>
      <c r="H749" s="4"/>
      <c r="I749" s="4"/>
      <c r="J749" s="4"/>
      <c r="K749" s="4"/>
      <c r="L749" s="4"/>
    </row>
    <row r="750" spans="7:12" x14ac:dyDescent="0.15">
      <c r="G750" s="6"/>
      <c r="H750" s="4"/>
      <c r="I750" s="4"/>
      <c r="J750" s="4"/>
      <c r="K750" s="4"/>
      <c r="L750" s="4"/>
    </row>
    <row r="751" spans="7:12" x14ac:dyDescent="0.15">
      <c r="G751" s="6"/>
      <c r="H751" s="4"/>
      <c r="I751" s="4"/>
      <c r="J751" s="4"/>
      <c r="K751" s="4"/>
      <c r="L751" s="4"/>
    </row>
    <row r="752" spans="7:12" x14ac:dyDescent="0.15">
      <c r="G752" s="6"/>
      <c r="H752" s="4"/>
      <c r="I752" s="4"/>
      <c r="J752" s="4"/>
      <c r="K752" s="4"/>
      <c r="L752" s="4"/>
    </row>
    <row r="753" spans="7:12" x14ac:dyDescent="0.15">
      <c r="G753" s="6"/>
      <c r="H753" s="4"/>
      <c r="I753" s="4"/>
      <c r="J753" s="4"/>
      <c r="K753" s="4"/>
      <c r="L753" s="4"/>
    </row>
    <row r="754" spans="7:12" x14ac:dyDescent="0.15">
      <c r="G754" s="6"/>
      <c r="H754" s="4"/>
      <c r="I754" s="4"/>
      <c r="J754" s="4"/>
      <c r="K754" s="4"/>
      <c r="L754" s="4"/>
    </row>
    <row r="755" spans="7:12" x14ac:dyDescent="0.15">
      <c r="G755" s="6"/>
      <c r="H755" s="4"/>
      <c r="I755" s="4"/>
      <c r="J755" s="4"/>
      <c r="K755" s="4"/>
      <c r="L755" s="4"/>
    </row>
    <row r="756" spans="7:12" x14ac:dyDescent="0.15">
      <c r="G756" s="6"/>
      <c r="H756" s="4"/>
      <c r="I756" s="4"/>
      <c r="J756" s="4"/>
      <c r="K756" s="4"/>
      <c r="L756" s="4"/>
    </row>
    <row r="757" spans="7:12" x14ac:dyDescent="0.15">
      <c r="G757" s="6"/>
      <c r="H757" s="4"/>
      <c r="I757" s="4"/>
      <c r="J757" s="4"/>
      <c r="K757" s="4"/>
      <c r="L757" s="4"/>
    </row>
    <row r="758" spans="7:12" x14ac:dyDescent="0.15">
      <c r="G758" s="6"/>
      <c r="H758" s="4"/>
      <c r="I758" s="4"/>
      <c r="J758" s="4"/>
      <c r="K758" s="4"/>
      <c r="L758" s="4"/>
    </row>
    <row r="759" spans="7:12" x14ac:dyDescent="0.15">
      <c r="G759" s="6"/>
      <c r="H759" s="4"/>
      <c r="I759" s="4"/>
      <c r="J759" s="4"/>
      <c r="K759" s="4"/>
      <c r="L759" s="4"/>
    </row>
    <row r="760" spans="7:12" x14ac:dyDescent="0.15">
      <c r="G760" s="6"/>
      <c r="H760" s="4"/>
      <c r="I760" s="4"/>
      <c r="J760" s="4"/>
      <c r="K760" s="4"/>
      <c r="L760" s="4"/>
    </row>
    <row r="761" spans="7:12" x14ac:dyDescent="0.15">
      <c r="G761" s="6"/>
      <c r="H761" s="4"/>
      <c r="I761" s="4"/>
      <c r="J761" s="4"/>
      <c r="K761" s="4"/>
      <c r="L761" s="4"/>
    </row>
    <row r="762" spans="7:12" x14ac:dyDescent="0.15">
      <c r="G762" s="6"/>
      <c r="H762" s="4"/>
      <c r="I762" s="4"/>
      <c r="J762" s="4"/>
      <c r="K762" s="4"/>
      <c r="L762" s="4"/>
    </row>
    <row r="763" spans="7:12" x14ac:dyDescent="0.15">
      <c r="G763" s="6"/>
      <c r="H763" s="4"/>
      <c r="I763" s="4"/>
      <c r="J763" s="4"/>
      <c r="K763" s="4"/>
      <c r="L763" s="4"/>
    </row>
    <row r="764" spans="7:12" x14ac:dyDescent="0.15">
      <c r="G764" s="6"/>
      <c r="H764" s="4"/>
      <c r="I764" s="4"/>
      <c r="J764" s="4"/>
      <c r="K764" s="4"/>
      <c r="L764" s="4"/>
    </row>
    <row r="765" spans="7:12" x14ac:dyDescent="0.15">
      <c r="G765" s="6"/>
      <c r="H765" s="4"/>
      <c r="I765" s="4"/>
      <c r="J765" s="4"/>
      <c r="K765" s="4"/>
      <c r="L765" s="4"/>
    </row>
    <row r="766" spans="7:12" x14ac:dyDescent="0.15">
      <c r="G766" s="6"/>
      <c r="H766" s="4"/>
      <c r="I766" s="4"/>
      <c r="J766" s="4"/>
      <c r="K766" s="4"/>
      <c r="L766" s="4"/>
    </row>
    <row r="767" spans="7:12" x14ac:dyDescent="0.15">
      <c r="G767" s="6"/>
      <c r="H767" s="4"/>
      <c r="I767" s="4"/>
      <c r="J767" s="4"/>
      <c r="K767" s="4"/>
      <c r="L767" s="4"/>
    </row>
    <row r="768" spans="7:12" x14ac:dyDescent="0.15">
      <c r="G768" s="6"/>
      <c r="H768" s="4"/>
      <c r="I768" s="4"/>
      <c r="J768" s="4"/>
      <c r="K768" s="4"/>
      <c r="L768" s="4"/>
    </row>
    <row r="769" spans="7:12" x14ac:dyDescent="0.15">
      <c r="G769" s="6"/>
      <c r="H769" s="4"/>
      <c r="I769" s="4"/>
      <c r="J769" s="4"/>
      <c r="K769" s="4"/>
      <c r="L769" s="4"/>
    </row>
    <row r="770" spans="7:12" x14ac:dyDescent="0.15">
      <c r="G770" s="6"/>
      <c r="H770" s="4"/>
      <c r="I770" s="4"/>
      <c r="J770" s="4"/>
      <c r="K770" s="4"/>
      <c r="L770" s="4"/>
    </row>
    <row r="771" spans="7:12" x14ac:dyDescent="0.15">
      <c r="G771" s="6"/>
      <c r="H771" s="4"/>
      <c r="I771" s="4"/>
      <c r="J771" s="4"/>
      <c r="K771" s="4"/>
      <c r="L771" s="4"/>
    </row>
    <row r="772" spans="7:12" x14ac:dyDescent="0.15">
      <c r="G772" s="6"/>
      <c r="H772" s="4"/>
      <c r="I772" s="4"/>
      <c r="J772" s="4"/>
      <c r="K772" s="4"/>
      <c r="L772" s="4"/>
    </row>
    <row r="773" spans="7:12" x14ac:dyDescent="0.15">
      <c r="G773" s="6"/>
      <c r="H773" s="4"/>
      <c r="I773" s="4"/>
      <c r="J773" s="4"/>
      <c r="K773" s="4"/>
      <c r="L773" s="4"/>
    </row>
    <row r="774" spans="7:12" x14ac:dyDescent="0.15">
      <c r="G774" s="6"/>
      <c r="H774" s="4"/>
      <c r="I774" s="4"/>
      <c r="J774" s="4"/>
      <c r="K774" s="4"/>
      <c r="L774" s="4"/>
    </row>
    <row r="775" spans="7:12" x14ac:dyDescent="0.15">
      <c r="G775" s="6"/>
      <c r="H775" s="4"/>
      <c r="I775" s="4"/>
      <c r="J775" s="4"/>
      <c r="K775" s="4"/>
      <c r="L775" s="4"/>
    </row>
    <row r="776" spans="7:12" x14ac:dyDescent="0.15">
      <c r="G776" s="6"/>
      <c r="H776" s="4"/>
      <c r="I776" s="4"/>
      <c r="J776" s="4"/>
      <c r="K776" s="4"/>
      <c r="L776" s="4"/>
    </row>
    <row r="777" spans="7:12" x14ac:dyDescent="0.15">
      <c r="G777" s="6"/>
      <c r="H777" s="4"/>
      <c r="I777" s="4"/>
      <c r="J777" s="4"/>
      <c r="K777" s="4"/>
      <c r="L777" s="4"/>
    </row>
    <row r="778" spans="7:12" x14ac:dyDescent="0.15">
      <c r="G778" s="6"/>
      <c r="H778" s="4"/>
      <c r="I778" s="4"/>
      <c r="J778" s="4"/>
      <c r="K778" s="4"/>
      <c r="L778" s="4"/>
    </row>
    <row r="779" spans="7:12" x14ac:dyDescent="0.15">
      <c r="G779" s="6"/>
      <c r="H779" s="4"/>
      <c r="I779" s="4"/>
      <c r="J779" s="4"/>
      <c r="K779" s="4"/>
      <c r="L779" s="4"/>
    </row>
    <row r="780" spans="7:12" x14ac:dyDescent="0.15">
      <c r="G780" s="6"/>
      <c r="H780" s="4"/>
      <c r="I780" s="4"/>
      <c r="J780" s="4"/>
      <c r="K780" s="4"/>
      <c r="L780" s="4"/>
    </row>
    <row r="781" spans="7:12" x14ac:dyDescent="0.15">
      <c r="G781" s="6"/>
      <c r="H781" s="4"/>
      <c r="I781" s="4"/>
      <c r="J781" s="4"/>
      <c r="K781" s="4"/>
      <c r="L781" s="4"/>
    </row>
    <row r="782" spans="7:12" x14ac:dyDescent="0.15">
      <c r="G782" s="6"/>
      <c r="H782" s="4"/>
      <c r="I782" s="4"/>
      <c r="J782" s="4"/>
      <c r="K782" s="4"/>
      <c r="L782" s="4"/>
    </row>
    <row r="783" spans="7:12" x14ac:dyDescent="0.15">
      <c r="G783" s="6"/>
      <c r="H783" s="4"/>
      <c r="I783" s="4"/>
      <c r="J783" s="4"/>
      <c r="K783" s="4"/>
      <c r="L783" s="4"/>
    </row>
    <row r="784" spans="7:12" x14ac:dyDescent="0.15">
      <c r="G784" s="6"/>
      <c r="H784" s="4"/>
      <c r="I784" s="4"/>
      <c r="J784" s="4"/>
      <c r="K784" s="4"/>
      <c r="L784" s="4"/>
    </row>
    <row r="785" spans="7:12" x14ac:dyDescent="0.15">
      <c r="G785" s="6"/>
      <c r="H785" s="4"/>
      <c r="I785" s="4"/>
      <c r="J785" s="4"/>
      <c r="K785" s="4"/>
      <c r="L785" s="4"/>
    </row>
    <row r="786" spans="7:12" x14ac:dyDescent="0.15">
      <c r="G786" s="6"/>
      <c r="H786" s="4"/>
      <c r="I786" s="4"/>
      <c r="J786" s="4"/>
      <c r="K786" s="4"/>
      <c r="L786" s="4"/>
    </row>
    <row r="787" spans="7:12" x14ac:dyDescent="0.15">
      <c r="G787" s="6"/>
      <c r="H787" s="4"/>
      <c r="I787" s="4"/>
      <c r="J787" s="4"/>
      <c r="K787" s="4"/>
      <c r="L787" s="4"/>
    </row>
    <row r="788" spans="7:12" x14ac:dyDescent="0.15">
      <c r="G788" s="6"/>
      <c r="H788" s="4"/>
      <c r="I788" s="4"/>
      <c r="J788" s="4"/>
      <c r="K788" s="4"/>
      <c r="L788" s="4"/>
    </row>
    <row r="789" spans="7:12" x14ac:dyDescent="0.15">
      <c r="G789" s="6"/>
      <c r="H789" s="4"/>
      <c r="I789" s="4"/>
      <c r="J789" s="4"/>
      <c r="K789" s="4"/>
      <c r="L789" s="4"/>
    </row>
    <row r="790" spans="7:12" x14ac:dyDescent="0.15">
      <c r="G790" s="6"/>
      <c r="H790" s="4"/>
      <c r="I790" s="4"/>
      <c r="J790" s="4"/>
      <c r="K790" s="4"/>
      <c r="L790" s="4"/>
    </row>
    <row r="791" spans="7:12" x14ac:dyDescent="0.15">
      <c r="G791" s="6"/>
      <c r="H791" s="4"/>
      <c r="I791" s="4"/>
      <c r="J791" s="4"/>
      <c r="K791" s="4"/>
      <c r="L791" s="4"/>
    </row>
    <row r="792" spans="7:12" x14ac:dyDescent="0.15">
      <c r="G792" s="6"/>
      <c r="H792" s="4"/>
      <c r="I792" s="4"/>
      <c r="J792" s="4"/>
      <c r="K792" s="4"/>
      <c r="L792" s="4"/>
    </row>
    <row r="793" spans="7:12" x14ac:dyDescent="0.15">
      <c r="G793" s="6"/>
      <c r="H793" s="4"/>
      <c r="I793" s="4"/>
      <c r="J793" s="4"/>
      <c r="K793" s="4"/>
      <c r="L793" s="4"/>
    </row>
    <row r="794" spans="7:12" x14ac:dyDescent="0.15">
      <c r="G794" s="6"/>
      <c r="H794" s="4"/>
      <c r="I794" s="4"/>
      <c r="J794" s="4"/>
      <c r="K794" s="4"/>
      <c r="L794" s="4"/>
    </row>
    <row r="795" spans="7:12" x14ac:dyDescent="0.15">
      <c r="G795" s="6"/>
      <c r="H795" s="4"/>
      <c r="I795" s="4"/>
      <c r="J795" s="4"/>
      <c r="K795" s="4"/>
      <c r="L795" s="4"/>
    </row>
    <row r="796" spans="7:12" x14ac:dyDescent="0.15">
      <c r="G796" s="6"/>
      <c r="H796" s="4"/>
      <c r="I796" s="4"/>
      <c r="J796" s="4"/>
      <c r="K796" s="4"/>
      <c r="L796" s="4"/>
    </row>
    <row r="797" spans="7:12" x14ac:dyDescent="0.15">
      <c r="G797" s="6"/>
      <c r="H797" s="4"/>
      <c r="I797" s="4"/>
      <c r="J797" s="4"/>
      <c r="K797" s="4"/>
      <c r="L797" s="4"/>
    </row>
    <row r="798" spans="7:12" x14ac:dyDescent="0.15">
      <c r="G798" s="6"/>
      <c r="H798" s="4"/>
      <c r="I798" s="4"/>
      <c r="J798" s="4"/>
      <c r="K798" s="4"/>
      <c r="L798" s="4"/>
    </row>
    <row r="799" spans="7:12" x14ac:dyDescent="0.15">
      <c r="G799" s="6"/>
      <c r="H799" s="4"/>
      <c r="I799" s="4"/>
      <c r="J799" s="4"/>
      <c r="K799" s="4"/>
      <c r="L799" s="4"/>
    </row>
    <row r="800" spans="7:12" x14ac:dyDescent="0.15">
      <c r="G800" s="6"/>
      <c r="H800" s="4"/>
      <c r="I800" s="4"/>
      <c r="J800" s="4"/>
      <c r="K800" s="4"/>
      <c r="L800" s="4"/>
    </row>
    <row r="801" spans="7:12" x14ac:dyDescent="0.15">
      <c r="G801" s="6"/>
      <c r="H801" s="4"/>
      <c r="I801" s="4"/>
      <c r="J801" s="4"/>
      <c r="K801" s="4"/>
      <c r="L801" s="4"/>
    </row>
    <row r="802" spans="7:12" x14ac:dyDescent="0.15">
      <c r="G802" s="6"/>
      <c r="H802" s="4"/>
      <c r="I802" s="4"/>
      <c r="J802" s="4"/>
      <c r="K802" s="4"/>
      <c r="L802" s="4"/>
    </row>
    <row r="803" spans="7:12" x14ac:dyDescent="0.15">
      <c r="G803" s="6"/>
      <c r="H803" s="4"/>
      <c r="I803" s="4"/>
      <c r="J803" s="4"/>
      <c r="K803" s="4"/>
      <c r="L803" s="4"/>
    </row>
    <row r="804" spans="7:12" x14ac:dyDescent="0.15">
      <c r="G804" s="6"/>
      <c r="H804" s="4"/>
      <c r="I804" s="4"/>
      <c r="J804" s="4"/>
      <c r="K804" s="4"/>
      <c r="L804" s="4"/>
    </row>
    <row r="805" spans="7:12" x14ac:dyDescent="0.15">
      <c r="G805" s="6"/>
      <c r="H805" s="4"/>
      <c r="I805" s="4"/>
      <c r="J805" s="4"/>
      <c r="K805" s="4"/>
      <c r="L805" s="4"/>
    </row>
    <row r="806" spans="7:12" x14ac:dyDescent="0.15">
      <c r="G806" s="6"/>
      <c r="H806" s="4"/>
      <c r="I806" s="4"/>
      <c r="J806" s="4"/>
      <c r="K806" s="4"/>
      <c r="L806" s="4"/>
    </row>
    <row r="807" spans="7:12" x14ac:dyDescent="0.15">
      <c r="G807" s="6"/>
      <c r="H807" s="4"/>
      <c r="I807" s="4"/>
      <c r="J807" s="4"/>
      <c r="K807" s="4"/>
      <c r="L807" s="4"/>
    </row>
    <row r="808" spans="7:12" x14ac:dyDescent="0.15">
      <c r="G808" s="6"/>
      <c r="H808" s="4"/>
      <c r="I808" s="4"/>
      <c r="J808" s="4"/>
      <c r="K808" s="4"/>
      <c r="L808" s="4"/>
    </row>
    <row r="809" spans="7:12" x14ac:dyDescent="0.15">
      <c r="G809" s="6"/>
      <c r="H809" s="4"/>
      <c r="I809" s="4"/>
      <c r="J809" s="4"/>
      <c r="K809" s="4"/>
      <c r="L809" s="4"/>
    </row>
    <row r="810" spans="7:12" x14ac:dyDescent="0.15">
      <c r="G810" s="6"/>
      <c r="H810" s="4"/>
      <c r="I810" s="4"/>
      <c r="J810" s="4"/>
      <c r="K810" s="4"/>
      <c r="L810" s="4"/>
    </row>
    <row r="811" spans="7:12" x14ac:dyDescent="0.15">
      <c r="G811" s="6"/>
      <c r="H811" s="4"/>
      <c r="I811" s="4"/>
      <c r="J811" s="4"/>
      <c r="K811" s="4"/>
      <c r="L811" s="4"/>
    </row>
    <row r="812" spans="7:12" x14ac:dyDescent="0.15">
      <c r="G812" s="6"/>
      <c r="H812" s="4"/>
      <c r="I812" s="4"/>
      <c r="J812" s="4"/>
      <c r="K812" s="4"/>
      <c r="L812" s="4"/>
    </row>
    <row r="813" spans="7:12" x14ac:dyDescent="0.15">
      <c r="G813" s="6"/>
      <c r="H813" s="4"/>
      <c r="I813" s="4"/>
      <c r="J813" s="4"/>
      <c r="K813" s="4"/>
      <c r="L813" s="4"/>
    </row>
    <row r="814" spans="7:12" x14ac:dyDescent="0.15">
      <c r="G814" s="6"/>
      <c r="H814" s="4"/>
      <c r="I814" s="4"/>
      <c r="J814" s="4"/>
      <c r="K814" s="4"/>
      <c r="L814" s="4"/>
    </row>
    <row r="815" spans="7:12" x14ac:dyDescent="0.15">
      <c r="G815" s="6"/>
      <c r="H815" s="4"/>
      <c r="I815" s="4"/>
      <c r="J815" s="4"/>
      <c r="K815" s="4"/>
      <c r="L815" s="4"/>
    </row>
    <row r="816" spans="7:12" x14ac:dyDescent="0.15">
      <c r="G816" s="6"/>
      <c r="H816" s="4"/>
      <c r="I816" s="4"/>
      <c r="J816" s="4"/>
      <c r="K816" s="4"/>
      <c r="L816" s="4"/>
    </row>
    <row r="817" spans="7:12" x14ac:dyDescent="0.15">
      <c r="G817" s="6"/>
      <c r="H817" s="4"/>
      <c r="I817" s="4"/>
      <c r="J817" s="4"/>
      <c r="K817" s="4"/>
      <c r="L817" s="4"/>
    </row>
    <row r="818" spans="7:12" x14ac:dyDescent="0.15">
      <c r="G818" s="6"/>
      <c r="H818" s="4"/>
      <c r="I818" s="4"/>
      <c r="J818" s="4"/>
      <c r="K818" s="4"/>
      <c r="L818" s="4"/>
    </row>
  </sheetData>
  <sheetProtection password="CC19" sheet="1" formatCells="0" sort="0"/>
  <mergeCells count="6">
    <mergeCell ref="G52:I53"/>
    <mergeCell ref="G18:I19"/>
    <mergeCell ref="C2:D2"/>
    <mergeCell ref="A9:E10"/>
    <mergeCell ref="G21:I21"/>
    <mergeCell ref="G9:I10"/>
  </mergeCells>
  <phoneticPr fontId="2"/>
  <conditionalFormatting sqref="C12:C346">
    <cfRule type="cellIs" dxfId="25" priority="1" stopIfTrue="1" operator="equal">
      <formula>"支出"</formula>
    </cfRule>
    <cfRule type="cellIs" dxfId="24" priority="2" stopIfTrue="1" operator="equal">
      <formula>"収入"</formula>
    </cfRule>
  </conditionalFormatting>
  <dataValidations count="10">
    <dataValidation imeMode="off" allowBlank="1" showInputMessage="1" showErrorMessage="1" sqref="A12:A346 E12:E346"/>
    <dataValidation imeMode="hiragana" allowBlank="1" showInputMessage="1" showErrorMessage="1" sqref="D4:D5 B12:B346"/>
    <dataValidation imeMode="halfAlpha" allowBlank="1" showInputMessage="1" showErrorMessage="1" sqref="D7 C2"/>
    <dataValidation imeMode="fullKatakana" allowBlank="1" showInputMessage="1" showErrorMessage="1" sqref="D6"/>
    <dataValidation type="list" allowBlank="1" showInputMessage="1" showErrorMessage="1" sqref="C12:C346">
      <formula1>$M$7:$M$8</formula1>
    </dataValidation>
    <dataValidation type="list" allowBlank="1" showInputMessage="1" showErrorMessage="1" sqref="D12:D346">
      <formula1>INDIRECT($C12)</formula1>
    </dataValidation>
    <dataValidation allowBlank="1" showInputMessage="1" showErrorMessage="1" prompt="科目名を変更した時は、_x000a_左表の「科目」を_x000a_「ヨ」から「新科目」に_x000a_選択し直してください。" sqref="G42"/>
    <dataValidation allowBlank="1" showInputMessage="1" showErrorMessage="1" prompt="科目名を変更した時は、_x000a_左表の「科目」を_x000a_「タ」から「新科目」に_x000a_選択し直してください。" sqref="G43"/>
    <dataValidation allowBlank="1" showInputMessage="1" showErrorMessage="1" prompt="科目名を変更した時は、　_x000a_左表の「科目」を_x000a_「レ」から「新科目」に_x000a_選択し直してください。" sqref="G44"/>
    <dataValidation allowBlank="1" showInputMessage="1" showErrorMessage="1" prompt="科目名を変更した時は、　_x000a_左表の「科目」を_x000a_「ソ」から「新科目」に_x000a_選択し直してください。" sqref="G45"/>
  </dataValidations>
  <printOptions horizontalCentered="1"/>
  <pageMargins left="0.55118110236220474" right="0.51181102362204722" top="0.70866141732283472" bottom="0.62992125984251968" header="0.62992125984251968" footer="0.59055118110236227"/>
  <pageSetup paperSize="9" scale="54" orientation="portrait" horizontalDpi="4294967292" r:id="rId1"/>
  <headerFooter alignWithMargins="0"/>
  <rowBreaks count="1" manualBreakCount="1">
    <brk id="57"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47" r:id="rId4" name="Button 23">
              <controlPr defaultSize="0" print="0" autoFill="0" autoPict="0" macro="[0]!専従者控除ボタン_Click">
                <anchor moveWithCells="1">
                  <from>
                    <xdr:col>8</xdr:col>
                    <xdr:colOff>0</xdr:colOff>
                    <xdr:row>55</xdr:row>
                    <xdr:rowOff>0</xdr:rowOff>
                  </from>
                  <to>
                    <xdr:col>9</xdr:col>
                    <xdr:colOff>28575</xdr:colOff>
                    <xdr:row>55</xdr:row>
                    <xdr:rowOff>295275</xdr:rowOff>
                  </to>
                </anchor>
              </controlPr>
            </control>
          </mc:Choice>
        </mc:AlternateContent>
        <mc:AlternateContent xmlns:mc="http://schemas.openxmlformats.org/markup-compatibility/2006">
          <mc:Choice Requires="x14">
            <control shapeId="1859" r:id="rId5" name="Button 835">
              <controlPr defaultSize="0" print="0" autoFill="0" autoPict="0" macro="[0]!Macro3">
                <anchor moveWithCells="1" sizeWithCells="1">
                  <from>
                    <xdr:col>8</xdr:col>
                    <xdr:colOff>0</xdr:colOff>
                    <xdr:row>24</xdr:row>
                    <xdr:rowOff>0</xdr:rowOff>
                  </from>
                  <to>
                    <xdr:col>9</xdr:col>
                    <xdr:colOff>19050</xdr:colOff>
                    <xdr:row>25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2:CT124"/>
  <sheetViews>
    <sheetView showGridLines="0" showRowColHeaders="0" zoomScaleNormal="100" zoomScaleSheetLayoutView="85" workbookViewId="0"/>
  </sheetViews>
  <sheetFormatPr defaultColWidth="9" defaultRowHeight="11.25" x14ac:dyDescent="0.15"/>
  <cols>
    <col min="1" max="2" width="2.25" style="160" customWidth="1"/>
    <col min="3" max="3" width="0.375" style="160" customWidth="1"/>
    <col min="4" max="4" width="1.875" style="160" customWidth="1"/>
    <col min="5" max="5" width="0.375" style="160" customWidth="1"/>
    <col min="6" max="6" width="5" style="160" customWidth="1"/>
    <col min="7" max="7" width="0.375" style="160" customWidth="1"/>
    <col min="8" max="8" width="3.25" style="160" customWidth="1"/>
    <col min="9" max="9" width="0.375" style="160" customWidth="1"/>
    <col min="10" max="10" width="2.75" style="160" customWidth="1"/>
    <col min="11" max="11" width="0.375" style="160" customWidth="1"/>
    <col min="12" max="12" width="4.75" style="160" customWidth="1"/>
    <col min="13" max="13" width="0.375" style="160" customWidth="1"/>
    <col min="14" max="14" width="2.25" style="160" customWidth="1"/>
    <col min="15" max="15" width="0.375" style="160" customWidth="1"/>
    <col min="16" max="16" width="2.25" style="160" customWidth="1"/>
    <col min="17" max="17" width="0.375" style="160" customWidth="1"/>
    <col min="18" max="18" width="2.25" style="160" customWidth="1"/>
    <col min="19" max="19" width="0.375" style="160" customWidth="1"/>
    <col min="20" max="20" width="2.25" style="160" customWidth="1"/>
    <col min="21" max="21" width="0.375" style="160" customWidth="1"/>
    <col min="22" max="22" width="2.25" style="160" customWidth="1"/>
    <col min="23" max="23" width="0.375" style="160" customWidth="1"/>
    <col min="24" max="24" width="2.25" style="160" customWidth="1"/>
    <col min="25" max="25" width="0.375" style="160" customWidth="1"/>
    <col min="26" max="26" width="2.25" style="160" customWidth="1"/>
    <col min="27" max="28" width="0.375" style="160" customWidth="1"/>
    <col min="29" max="29" width="1.875" style="160" customWidth="1"/>
    <col min="30" max="30" width="0.375" style="160" customWidth="1"/>
    <col min="31" max="31" width="1.875" style="160" customWidth="1"/>
    <col min="32" max="32" width="0.375" style="160" customWidth="1"/>
    <col min="33" max="33" width="5" style="160" customWidth="1"/>
    <col min="34" max="34" width="0.375" style="160" customWidth="1"/>
    <col min="35" max="35" width="0.5" style="160" customWidth="1"/>
    <col min="36" max="36" width="0.375" style="160" customWidth="1"/>
    <col min="37" max="37" width="2" style="160" customWidth="1"/>
    <col min="38" max="39" width="0.375" style="160" customWidth="1"/>
    <col min="40" max="40" width="2.375" style="160" customWidth="1"/>
    <col min="41" max="42" width="0.375" style="160" customWidth="1"/>
    <col min="43" max="43" width="4.75" style="160" customWidth="1"/>
    <col min="44" max="44" width="0.375" style="160" customWidth="1"/>
    <col min="45" max="45" width="2.25" style="160" customWidth="1"/>
    <col min="46" max="46" width="0.375" style="160" customWidth="1"/>
    <col min="47" max="47" width="2.25" style="160" customWidth="1"/>
    <col min="48" max="48" width="0.375" style="160" customWidth="1"/>
    <col min="49" max="49" width="2.25" style="160" customWidth="1"/>
    <col min="50" max="50" width="0.375" style="160" customWidth="1"/>
    <col min="51" max="51" width="2.25" style="160" customWidth="1"/>
    <col min="52" max="52" width="0.375" style="160" customWidth="1"/>
    <col min="53" max="53" width="2.25" style="160" customWidth="1"/>
    <col min="54" max="54" width="0.375" style="160" customWidth="1"/>
    <col min="55" max="55" width="2.25" style="160" customWidth="1"/>
    <col min="56" max="56" width="0.375" style="160" customWidth="1"/>
    <col min="57" max="57" width="2.25" style="160" customWidth="1"/>
    <col min="58" max="58" width="0.375" style="160" customWidth="1"/>
    <col min="59" max="59" width="2" style="160" customWidth="1"/>
    <col min="60" max="60" width="3" style="160" customWidth="1"/>
    <col min="61" max="61" width="2.5" style="160" customWidth="1"/>
    <col min="62" max="62" width="2.625" style="160" customWidth="1"/>
    <col min="63" max="63" width="4" style="160" customWidth="1"/>
    <col min="64" max="64" width="2.5" style="160" customWidth="1"/>
    <col min="65" max="65" width="1.5" style="160" customWidth="1"/>
    <col min="66" max="66" width="0.75" style="160" customWidth="1"/>
    <col min="67" max="67" width="2.25" style="160" customWidth="1"/>
    <col min="68" max="68" width="6.875" style="160" customWidth="1"/>
    <col min="69" max="69" width="1.375" style="160" customWidth="1"/>
    <col min="70" max="70" width="0.25" style="160" customWidth="1"/>
    <col min="71" max="71" width="2.25" style="160" customWidth="1"/>
    <col min="72" max="72" width="0.375" style="160" customWidth="1"/>
    <col min="73" max="74" width="1.125" style="160" customWidth="1"/>
    <col min="75" max="75" width="0.25" style="160" customWidth="1"/>
    <col min="76" max="76" width="1" style="160" customWidth="1"/>
    <col min="77" max="77" width="2.25" style="160" customWidth="1"/>
    <col min="78" max="78" width="1.25" style="160" customWidth="1"/>
    <col min="79" max="79" width="0.25" style="160" customWidth="1"/>
    <col min="80" max="80" width="1.875" style="160" customWidth="1"/>
    <col min="81" max="81" width="0.375" style="160" customWidth="1"/>
    <col min="82" max="82" width="0.125" style="160" customWidth="1"/>
    <col min="83" max="83" width="0.25" style="160" customWidth="1"/>
    <col min="84" max="84" width="2.25" style="160" customWidth="1"/>
    <col min="85" max="85" width="0.375" style="160" customWidth="1"/>
    <col min="86" max="86" width="2.25" style="160" customWidth="1"/>
    <col min="87" max="88" width="0.375" style="160" customWidth="1"/>
    <col min="89" max="89" width="1.875" style="160" customWidth="1"/>
    <col min="90" max="90" width="0.375" style="160" customWidth="1"/>
    <col min="91" max="91" width="2.25" style="160" customWidth="1"/>
    <col min="92" max="92" width="0.375" style="160" customWidth="1"/>
    <col min="93" max="93" width="2.25" style="160" customWidth="1"/>
    <col min="94" max="94" width="0.375" style="160" customWidth="1"/>
    <col min="95" max="95" width="2.25" style="160" customWidth="1"/>
    <col min="96" max="96" width="0.375" style="160" customWidth="1"/>
    <col min="97" max="97" width="2.25" style="160" customWidth="1"/>
    <col min="98" max="98" width="0.25" style="160" customWidth="1"/>
    <col min="99" max="99" width="2.125" style="160" customWidth="1"/>
    <col min="100" max="16384" width="9" style="160"/>
  </cols>
  <sheetData>
    <row r="2" spans="31:98" ht="1.5" customHeight="1" x14ac:dyDescent="0.15">
      <c r="AE2" s="1010" t="s">
        <v>1094</v>
      </c>
      <c r="AF2" s="1010"/>
      <c r="AG2" s="1010"/>
      <c r="AH2" s="1010"/>
      <c r="AJ2" s="470"/>
      <c r="AK2" s="586"/>
      <c r="AL2" s="586"/>
      <c r="AM2" s="586"/>
      <c r="AN2" s="586"/>
      <c r="AO2" s="587"/>
      <c r="AP2" s="377"/>
      <c r="AQ2" s="1010" t="s">
        <v>699</v>
      </c>
      <c r="AR2" s="1010"/>
      <c r="AS2" s="1010"/>
      <c r="AT2" s="1010"/>
      <c r="AU2" s="1010"/>
      <c r="AV2" s="1010"/>
      <c r="AW2" s="1010"/>
      <c r="AX2" s="1010"/>
      <c r="AY2" s="1010"/>
      <c r="AZ2" s="1010"/>
      <c r="BA2" s="1010"/>
      <c r="BB2" s="1010"/>
      <c r="BC2" s="1010"/>
      <c r="BD2" s="1010"/>
      <c r="BE2" s="1010"/>
      <c r="BF2" s="1010"/>
      <c r="BG2" s="1010"/>
    </row>
    <row r="3" spans="31:98" ht="1.5" customHeight="1" x14ac:dyDescent="0.15">
      <c r="AE3" s="1010"/>
      <c r="AF3" s="1010"/>
      <c r="AG3" s="1010"/>
      <c r="AH3" s="1010"/>
      <c r="AJ3" s="473"/>
      <c r="AK3" s="377"/>
      <c r="AL3" s="377"/>
      <c r="AM3" s="377"/>
      <c r="AN3" s="377"/>
      <c r="AO3" s="442"/>
      <c r="AP3" s="377"/>
      <c r="AQ3" s="1010"/>
      <c r="AR3" s="1010"/>
      <c r="AS3" s="1010"/>
      <c r="AT3" s="1010"/>
      <c r="AU3" s="1010"/>
      <c r="AV3" s="1010"/>
      <c r="AW3" s="1010"/>
      <c r="AX3" s="1010"/>
      <c r="AY3" s="1010"/>
      <c r="AZ3" s="1010"/>
      <c r="BA3" s="1010"/>
      <c r="BB3" s="1010"/>
      <c r="BC3" s="1010"/>
      <c r="BD3" s="1010"/>
      <c r="BE3" s="1010"/>
      <c r="BF3" s="1010"/>
      <c r="BG3" s="1010"/>
    </row>
    <row r="4" spans="31:98" ht="6.75" customHeight="1" x14ac:dyDescent="0.25">
      <c r="AE4" s="1010"/>
      <c r="AF4" s="1010"/>
      <c r="AG4" s="1010"/>
      <c r="AH4" s="1010"/>
      <c r="AI4" s="498"/>
      <c r="AJ4" s="588"/>
      <c r="AK4" s="1196" t="str">
        <f>IF(計算シート!C2&lt;10,"",LEFT(計算シート!C2,1))</f>
        <v/>
      </c>
      <c r="AL4" s="1197"/>
      <c r="AM4" s="499"/>
      <c r="AN4" s="1193" t="str">
        <f>RIGHT(計算シート!C2,1)</f>
        <v>5</v>
      </c>
      <c r="AO4" s="589"/>
      <c r="AP4" s="499"/>
      <c r="AQ4" s="1010"/>
      <c r="AR4" s="1010"/>
      <c r="AS4" s="1010"/>
      <c r="AT4" s="1010"/>
      <c r="AU4" s="1010"/>
      <c r="AV4" s="1010"/>
      <c r="AW4" s="1010"/>
      <c r="AX4" s="1010"/>
      <c r="AY4" s="1010"/>
      <c r="AZ4" s="1010"/>
      <c r="BA4" s="1010"/>
      <c r="BB4" s="1010"/>
      <c r="BC4" s="1010"/>
      <c r="BD4" s="1010"/>
      <c r="BE4" s="1010"/>
      <c r="BF4" s="1010"/>
      <c r="BG4" s="1010"/>
      <c r="BH4" s="1009" t="s">
        <v>512</v>
      </c>
      <c r="BI4" s="1009"/>
      <c r="BJ4" s="1009"/>
      <c r="BK4" s="1009"/>
      <c r="BL4" s="1009"/>
      <c r="BM4" s="1009"/>
      <c r="BN4" s="1009"/>
      <c r="BO4" s="1009"/>
      <c r="BP4" s="949" t="s">
        <v>513</v>
      </c>
      <c r="BQ4" s="949"/>
      <c r="BR4" s="949"/>
      <c r="BS4" s="949"/>
      <c r="BT4" s="949"/>
      <c r="BU4" s="949"/>
      <c r="BV4" s="949"/>
      <c r="BW4" s="949"/>
      <c r="BX4" s="949"/>
      <c r="BY4" s="949"/>
      <c r="BZ4" s="949"/>
      <c r="CA4" s="376"/>
      <c r="CT4" s="377"/>
    </row>
    <row r="5" spans="31:98" ht="8.25" customHeight="1" x14ac:dyDescent="0.25">
      <c r="AE5" s="1010"/>
      <c r="AF5" s="1010"/>
      <c r="AG5" s="1010"/>
      <c r="AH5" s="1010"/>
      <c r="AI5" s="498"/>
      <c r="AJ5" s="588"/>
      <c r="AK5" s="1198"/>
      <c r="AL5" s="1199"/>
      <c r="AM5" s="499"/>
      <c r="AN5" s="1194"/>
      <c r="AO5" s="589"/>
      <c r="AP5" s="499"/>
      <c r="AQ5" s="1010"/>
      <c r="AR5" s="1010"/>
      <c r="AS5" s="1010"/>
      <c r="AT5" s="1010"/>
      <c r="AU5" s="1010"/>
      <c r="AV5" s="1010"/>
      <c r="AW5" s="1010"/>
      <c r="AX5" s="1010"/>
      <c r="AY5" s="1010"/>
      <c r="AZ5" s="1010"/>
      <c r="BA5" s="1010"/>
      <c r="BB5" s="1010"/>
      <c r="BC5" s="1010"/>
      <c r="BD5" s="1010"/>
      <c r="BE5" s="1010"/>
      <c r="BF5" s="1010"/>
      <c r="BG5" s="1010"/>
      <c r="BH5" s="1009"/>
      <c r="BI5" s="1009"/>
      <c r="BJ5" s="1009"/>
      <c r="BK5" s="1009"/>
      <c r="BL5" s="1009"/>
      <c r="BM5" s="1009"/>
      <c r="BN5" s="1009"/>
      <c r="BO5" s="1009"/>
      <c r="BP5" s="949" t="s">
        <v>514</v>
      </c>
      <c r="BQ5" s="949"/>
      <c r="BR5" s="949"/>
      <c r="BS5" s="949"/>
      <c r="BT5" s="949"/>
      <c r="BU5" s="949"/>
      <c r="BV5" s="949"/>
      <c r="BW5" s="949"/>
      <c r="BX5" s="949"/>
      <c r="BY5" s="949"/>
      <c r="BZ5" s="949"/>
      <c r="CA5" s="376"/>
      <c r="CT5" s="377"/>
    </row>
    <row r="6" spans="31:98" ht="6" customHeight="1" x14ac:dyDescent="0.25">
      <c r="AE6" s="1010"/>
      <c r="AF6" s="1010"/>
      <c r="AG6" s="1010"/>
      <c r="AH6" s="1010"/>
      <c r="AI6" s="498"/>
      <c r="AJ6" s="588"/>
      <c r="AK6" s="1200"/>
      <c r="AL6" s="1201"/>
      <c r="AM6" s="499"/>
      <c r="AN6" s="1195"/>
      <c r="AO6" s="589"/>
      <c r="AP6" s="499"/>
      <c r="AQ6" s="1010"/>
      <c r="AR6" s="1010"/>
      <c r="AS6" s="1010"/>
      <c r="AT6" s="1010"/>
      <c r="AU6" s="1010"/>
      <c r="AV6" s="1010"/>
      <c r="AW6" s="1010"/>
      <c r="AX6" s="1010"/>
      <c r="AY6" s="1010"/>
      <c r="AZ6" s="1010"/>
      <c r="BA6" s="1010"/>
      <c r="BB6" s="1010"/>
      <c r="BC6" s="1010"/>
      <c r="BD6" s="1010"/>
      <c r="BE6" s="1010"/>
      <c r="BF6" s="1010"/>
      <c r="BG6" s="1010"/>
      <c r="BH6" s="1009"/>
      <c r="BI6" s="1009"/>
      <c r="BJ6" s="1009"/>
      <c r="BK6" s="1009"/>
      <c r="BL6" s="1009"/>
      <c r="BM6" s="1009"/>
      <c r="BN6" s="1009"/>
      <c r="BO6" s="1009"/>
      <c r="BP6" s="949" t="s">
        <v>515</v>
      </c>
      <c r="BQ6" s="1031"/>
      <c r="BR6" s="1031"/>
      <c r="BS6" s="1031"/>
      <c r="BT6" s="1031"/>
      <c r="BU6" s="1031"/>
      <c r="BV6" s="1031"/>
      <c r="BW6" s="1031"/>
      <c r="BX6" s="1031"/>
      <c r="BY6" s="1031"/>
      <c r="BZ6" s="1031"/>
      <c r="CA6" s="376"/>
      <c r="CT6" s="377"/>
    </row>
    <row r="7" spans="31:98" ht="1.5" customHeight="1" x14ac:dyDescent="0.25">
      <c r="AE7" s="1010"/>
      <c r="AF7" s="1010"/>
      <c r="AG7" s="1010"/>
      <c r="AH7" s="1010"/>
      <c r="AI7" s="498"/>
      <c r="AJ7" s="590"/>
      <c r="AK7" s="591"/>
      <c r="AL7" s="591"/>
      <c r="AM7" s="591"/>
      <c r="AN7" s="591"/>
      <c r="AO7" s="592"/>
      <c r="AP7" s="499"/>
      <c r="AQ7" s="1010"/>
      <c r="AR7" s="1010"/>
      <c r="AS7" s="1010"/>
      <c r="AT7" s="1010"/>
      <c r="AU7" s="1010"/>
      <c r="AV7" s="1010"/>
      <c r="AW7" s="1010"/>
      <c r="AX7" s="1010"/>
      <c r="AY7" s="1010"/>
      <c r="AZ7" s="1010"/>
      <c r="BA7" s="1010"/>
      <c r="BB7" s="1010"/>
      <c r="BC7" s="1010"/>
      <c r="BD7" s="1010"/>
      <c r="BE7" s="1010"/>
      <c r="BF7" s="1010"/>
      <c r="BG7" s="1010"/>
      <c r="BH7" s="1009"/>
      <c r="BI7" s="1009"/>
      <c r="BJ7" s="1009"/>
      <c r="BK7" s="1009"/>
      <c r="BL7" s="1009"/>
      <c r="BM7" s="1009"/>
      <c r="BN7" s="1009"/>
      <c r="BO7" s="1009"/>
      <c r="BP7" s="1031"/>
      <c r="BQ7" s="1031"/>
      <c r="BR7" s="1031"/>
      <c r="BS7" s="1031"/>
      <c r="BT7" s="1031"/>
      <c r="BU7" s="1031"/>
      <c r="BV7" s="1031"/>
      <c r="BW7" s="1031"/>
      <c r="BX7" s="1031"/>
      <c r="BY7" s="1031"/>
      <c r="BZ7" s="1031"/>
      <c r="CA7" s="376"/>
      <c r="CT7" s="377"/>
    </row>
    <row r="8" spans="31:98" ht="8.25" customHeight="1" x14ac:dyDescent="0.15">
      <c r="AG8" s="378"/>
      <c r="AH8" s="378"/>
      <c r="AI8" s="378"/>
      <c r="AJ8" s="378"/>
      <c r="AK8" s="378"/>
      <c r="AL8" s="378"/>
      <c r="AM8" s="378"/>
      <c r="AN8" s="378"/>
      <c r="AO8" s="378"/>
      <c r="AP8" s="378"/>
      <c r="AQ8" s="378"/>
      <c r="AR8" s="378"/>
      <c r="AS8" s="378"/>
      <c r="AT8" s="378"/>
      <c r="AU8" s="378"/>
      <c r="AV8" s="378"/>
      <c r="AW8" s="378"/>
      <c r="AX8" s="378"/>
      <c r="AY8" s="378"/>
      <c r="AZ8" s="378"/>
      <c r="BA8" s="378"/>
      <c r="BB8" s="378"/>
      <c r="BC8" s="378"/>
      <c r="BD8" s="378"/>
      <c r="BE8" s="378"/>
      <c r="BF8" s="378"/>
      <c r="BG8" s="378"/>
      <c r="BH8" s="379"/>
      <c r="BI8" s="379"/>
      <c r="BJ8" s="379"/>
      <c r="BK8" s="379"/>
      <c r="BL8" s="379"/>
      <c r="BM8" s="379"/>
      <c r="BN8" s="379"/>
      <c r="BO8" s="380"/>
      <c r="BP8" s="949" t="s">
        <v>516</v>
      </c>
      <c r="BQ8" s="949"/>
      <c r="BR8" s="949"/>
      <c r="BS8" s="949"/>
      <c r="BT8" s="949"/>
      <c r="BU8" s="949"/>
      <c r="BV8" s="949"/>
      <c r="BW8" s="949"/>
      <c r="BX8" s="949"/>
      <c r="BY8" s="949"/>
      <c r="BZ8" s="949"/>
      <c r="CA8" s="381"/>
      <c r="CB8" s="377"/>
      <c r="CC8" s="377"/>
      <c r="CD8" s="377"/>
      <c r="CE8" s="377"/>
      <c r="CT8" s="377"/>
    </row>
    <row r="9" spans="31:98" ht="1.5" customHeight="1" x14ac:dyDescent="0.15">
      <c r="AG9" s="378"/>
      <c r="AH9" s="378"/>
      <c r="AI9" s="378"/>
      <c r="AJ9" s="378"/>
      <c r="AK9" s="378"/>
      <c r="AL9" s="378"/>
      <c r="AM9" s="378"/>
      <c r="AN9" s="378"/>
      <c r="AO9" s="378"/>
      <c r="AP9" s="378"/>
      <c r="AQ9" s="378"/>
      <c r="AR9" s="378"/>
      <c r="AS9" s="378"/>
      <c r="AT9" s="378"/>
      <c r="AU9" s="378"/>
      <c r="AV9" s="378"/>
      <c r="AW9" s="378"/>
      <c r="AX9" s="378"/>
      <c r="AY9" s="378"/>
      <c r="AZ9" s="378"/>
      <c r="BA9" s="378"/>
      <c r="BB9" s="378"/>
      <c r="BC9" s="378"/>
      <c r="BD9" s="378"/>
      <c r="BE9" s="378"/>
      <c r="BF9" s="378"/>
      <c r="BG9" s="378"/>
      <c r="BH9" s="379"/>
      <c r="BI9" s="379"/>
      <c r="BJ9" s="379"/>
      <c r="BK9" s="379"/>
      <c r="BL9" s="379"/>
      <c r="BM9" s="379"/>
      <c r="BN9" s="379"/>
      <c r="BO9" s="380"/>
      <c r="BP9" s="376"/>
      <c r="BQ9" s="376"/>
      <c r="BR9" s="376"/>
      <c r="BS9" s="376"/>
      <c r="BT9" s="376"/>
      <c r="BU9" s="376"/>
      <c r="BV9" s="376"/>
      <c r="BW9" s="376"/>
      <c r="BX9" s="376"/>
      <c r="BY9" s="376"/>
      <c r="BZ9" s="376"/>
      <c r="CA9" s="381"/>
      <c r="CT9" s="377"/>
    </row>
    <row r="10" spans="31:98" ht="7.5" customHeight="1" x14ac:dyDescent="0.15">
      <c r="AJ10" s="971" t="s">
        <v>517</v>
      </c>
      <c r="AK10" s="971"/>
      <c r="AL10" s="971"/>
      <c r="AM10" s="971"/>
      <c r="AN10" s="971"/>
      <c r="AO10" s="967"/>
      <c r="AP10" s="1011" t="str">
        <f>IF(計算シート!D4="","",計算シート!D4)</f>
        <v/>
      </c>
      <c r="AQ10" s="1012"/>
      <c r="AR10" s="1012"/>
      <c r="AS10" s="1012"/>
      <c r="AT10" s="1012"/>
      <c r="AU10" s="1012"/>
      <c r="AV10" s="1012"/>
      <c r="AW10" s="1012"/>
      <c r="AX10" s="1012"/>
      <c r="AY10" s="1012"/>
      <c r="AZ10" s="1012"/>
      <c r="BA10" s="1012"/>
      <c r="BB10" s="1012"/>
      <c r="BC10" s="1012"/>
      <c r="BD10" s="1012"/>
      <c r="BE10" s="1012"/>
      <c r="BF10" s="1012"/>
      <c r="BG10" s="1012"/>
      <c r="BH10" s="1013"/>
      <c r="BI10" s="966" t="s">
        <v>518</v>
      </c>
      <c r="BJ10" s="967"/>
      <c r="BK10" s="953"/>
      <c r="BL10" s="954"/>
      <c r="BM10" s="954"/>
      <c r="BN10" s="954"/>
      <c r="BO10" s="954"/>
      <c r="BP10" s="954"/>
      <c r="BQ10" s="954"/>
      <c r="BR10" s="954"/>
      <c r="BS10" s="954"/>
      <c r="BT10" s="954"/>
      <c r="BU10" s="1017"/>
      <c r="BV10" s="1033" t="s">
        <v>1025</v>
      </c>
      <c r="BW10" s="1033"/>
      <c r="BX10" s="1033"/>
      <c r="BY10" s="959" t="s">
        <v>530</v>
      </c>
      <c r="BZ10" s="960"/>
      <c r="CA10" s="960"/>
      <c r="CB10" s="961"/>
      <c r="CC10" s="953"/>
      <c r="CD10" s="954"/>
      <c r="CE10" s="954"/>
      <c r="CF10" s="954"/>
      <c r="CG10" s="954"/>
      <c r="CH10" s="954"/>
      <c r="CI10" s="954"/>
      <c r="CJ10" s="954"/>
      <c r="CK10" s="954"/>
      <c r="CL10" s="954"/>
      <c r="CM10" s="954"/>
      <c r="CN10" s="954"/>
      <c r="CO10" s="954"/>
      <c r="CP10" s="954"/>
      <c r="CQ10" s="954"/>
      <c r="CR10" s="954"/>
      <c r="CS10" s="954"/>
      <c r="CT10" s="954"/>
    </row>
    <row r="11" spans="31:98" ht="7.5" customHeight="1" x14ac:dyDescent="0.15">
      <c r="AJ11" s="971"/>
      <c r="AK11" s="971"/>
      <c r="AL11" s="971"/>
      <c r="AM11" s="971"/>
      <c r="AN11" s="971"/>
      <c r="AO11" s="967"/>
      <c r="AP11" s="1011"/>
      <c r="AQ11" s="1012"/>
      <c r="AR11" s="1012"/>
      <c r="AS11" s="1012"/>
      <c r="AT11" s="1012"/>
      <c r="AU11" s="1012"/>
      <c r="AV11" s="1012"/>
      <c r="AW11" s="1012"/>
      <c r="AX11" s="1012"/>
      <c r="AY11" s="1012"/>
      <c r="AZ11" s="1012"/>
      <c r="BA11" s="1012"/>
      <c r="BB11" s="1012"/>
      <c r="BC11" s="1012"/>
      <c r="BD11" s="1012"/>
      <c r="BE11" s="1012"/>
      <c r="BF11" s="1012"/>
      <c r="BG11" s="1012"/>
      <c r="BH11" s="1013"/>
      <c r="BI11" s="966"/>
      <c r="BJ11" s="967"/>
      <c r="BK11" s="953"/>
      <c r="BL11" s="954"/>
      <c r="BM11" s="954"/>
      <c r="BN11" s="954"/>
      <c r="BO11" s="954"/>
      <c r="BP11" s="954"/>
      <c r="BQ11" s="954"/>
      <c r="BR11" s="954"/>
      <c r="BS11" s="954"/>
      <c r="BT11" s="954"/>
      <c r="BU11" s="1017"/>
      <c r="BV11" s="1034"/>
      <c r="BW11" s="1034"/>
      <c r="BX11" s="1034"/>
      <c r="BY11" s="959"/>
      <c r="BZ11" s="960"/>
      <c r="CA11" s="960"/>
      <c r="CB11" s="961"/>
      <c r="CC11" s="953"/>
      <c r="CD11" s="954"/>
      <c r="CE11" s="954"/>
      <c r="CF11" s="954"/>
      <c r="CG11" s="954"/>
      <c r="CH11" s="954"/>
      <c r="CI11" s="954"/>
      <c r="CJ11" s="954"/>
      <c r="CK11" s="954"/>
      <c r="CL11" s="954"/>
      <c r="CM11" s="954"/>
      <c r="CN11" s="954"/>
      <c r="CO11" s="954"/>
      <c r="CP11" s="954"/>
      <c r="CQ11" s="954"/>
      <c r="CR11" s="954"/>
      <c r="CS11" s="954"/>
      <c r="CT11" s="954"/>
    </row>
    <row r="12" spans="31:98" ht="7.5" customHeight="1" x14ac:dyDescent="0.15">
      <c r="AJ12" s="971"/>
      <c r="AK12" s="971"/>
      <c r="AL12" s="971"/>
      <c r="AM12" s="971"/>
      <c r="AN12" s="971"/>
      <c r="AO12" s="967"/>
      <c r="AP12" s="1011"/>
      <c r="AQ12" s="1012"/>
      <c r="AR12" s="1012"/>
      <c r="AS12" s="1012"/>
      <c r="AT12" s="1012"/>
      <c r="AU12" s="1012"/>
      <c r="AV12" s="1012"/>
      <c r="AW12" s="1012"/>
      <c r="AX12" s="1012"/>
      <c r="AY12" s="1012"/>
      <c r="AZ12" s="1012"/>
      <c r="BA12" s="1012"/>
      <c r="BB12" s="1012"/>
      <c r="BC12" s="1012"/>
      <c r="BD12" s="1012"/>
      <c r="BE12" s="1012"/>
      <c r="BF12" s="1012"/>
      <c r="BG12" s="1012"/>
      <c r="BH12" s="1013"/>
      <c r="BI12" s="966"/>
      <c r="BJ12" s="967"/>
      <c r="BK12" s="953"/>
      <c r="BL12" s="954"/>
      <c r="BM12" s="954"/>
      <c r="BN12" s="954"/>
      <c r="BO12" s="954"/>
      <c r="BP12" s="954"/>
      <c r="BQ12" s="954"/>
      <c r="BR12" s="954"/>
      <c r="BS12" s="954"/>
      <c r="BT12" s="954"/>
      <c r="BU12" s="1017"/>
      <c r="BV12" s="1034"/>
      <c r="BW12" s="1034"/>
      <c r="BX12" s="1034"/>
      <c r="BY12" s="959"/>
      <c r="BZ12" s="960"/>
      <c r="CA12" s="960"/>
      <c r="CB12" s="961"/>
      <c r="CC12" s="953"/>
      <c r="CD12" s="954"/>
      <c r="CE12" s="954"/>
      <c r="CF12" s="954"/>
      <c r="CG12" s="954"/>
      <c r="CH12" s="954"/>
      <c r="CI12" s="954"/>
      <c r="CJ12" s="954"/>
      <c r="CK12" s="954"/>
      <c r="CL12" s="954"/>
      <c r="CM12" s="954"/>
      <c r="CN12" s="954"/>
      <c r="CO12" s="954"/>
      <c r="CP12" s="954"/>
      <c r="CQ12" s="954"/>
      <c r="CR12" s="954"/>
      <c r="CS12" s="954"/>
      <c r="CT12" s="954"/>
    </row>
    <row r="13" spans="31:98" ht="7.5" customHeight="1" x14ac:dyDescent="0.15">
      <c r="AJ13" s="971"/>
      <c r="AK13" s="971"/>
      <c r="AL13" s="971"/>
      <c r="AM13" s="971"/>
      <c r="AN13" s="971"/>
      <c r="AO13" s="967"/>
      <c r="AP13" s="1011"/>
      <c r="AQ13" s="1012"/>
      <c r="AR13" s="1012"/>
      <c r="AS13" s="1012"/>
      <c r="AT13" s="1012"/>
      <c r="AU13" s="1012"/>
      <c r="AV13" s="1012"/>
      <c r="AW13" s="1012"/>
      <c r="AX13" s="1012"/>
      <c r="AY13" s="1012"/>
      <c r="AZ13" s="1012"/>
      <c r="BA13" s="1012"/>
      <c r="BB13" s="1012"/>
      <c r="BC13" s="1012"/>
      <c r="BD13" s="1012"/>
      <c r="BE13" s="1012"/>
      <c r="BF13" s="1012"/>
      <c r="BG13" s="1012"/>
      <c r="BH13" s="1013"/>
      <c r="BI13" s="966"/>
      <c r="BJ13" s="967"/>
      <c r="BK13" s="955"/>
      <c r="BL13" s="956"/>
      <c r="BM13" s="956"/>
      <c r="BN13" s="956"/>
      <c r="BO13" s="956"/>
      <c r="BP13" s="956"/>
      <c r="BQ13" s="956"/>
      <c r="BR13" s="956"/>
      <c r="BS13" s="956"/>
      <c r="BT13" s="956"/>
      <c r="BU13" s="1018"/>
      <c r="BV13" s="1034"/>
      <c r="BW13" s="1034"/>
      <c r="BX13" s="1034"/>
      <c r="BY13" s="962"/>
      <c r="BZ13" s="963"/>
      <c r="CA13" s="963"/>
      <c r="CB13" s="964"/>
      <c r="CC13" s="955"/>
      <c r="CD13" s="956"/>
      <c r="CE13" s="956"/>
      <c r="CF13" s="956"/>
      <c r="CG13" s="956"/>
      <c r="CH13" s="956"/>
      <c r="CI13" s="956"/>
      <c r="CJ13" s="956"/>
      <c r="CK13" s="956"/>
      <c r="CL13" s="956"/>
      <c r="CM13" s="956"/>
      <c r="CN13" s="956"/>
      <c r="CO13" s="956"/>
      <c r="CP13" s="956"/>
      <c r="CQ13" s="956"/>
      <c r="CR13" s="956"/>
      <c r="CS13" s="956"/>
      <c r="CT13" s="956"/>
    </row>
    <row r="14" spans="31:98" ht="7.5" customHeight="1" x14ac:dyDescent="0.15">
      <c r="AJ14" s="971"/>
      <c r="AK14" s="971"/>
      <c r="AL14" s="971"/>
      <c r="AM14" s="971"/>
      <c r="AN14" s="971"/>
      <c r="AO14" s="967"/>
      <c r="AP14" s="1011"/>
      <c r="AQ14" s="1012"/>
      <c r="AR14" s="1012"/>
      <c r="AS14" s="1012"/>
      <c r="AT14" s="1012"/>
      <c r="AU14" s="1012"/>
      <c r="AV14" s="1012"/>
      <c r="AW14" s="1012"/>
      <c r="AX14" s="1012"/>
      <c r="AY14" s="1012"/>
      <c r="AZ14" s="1012"/>
      <c r="BA14" s="1012"/>
      <c r="BB14" s="1012"/>
      <c r="BC14" s="1012"/>
      <c r="BD14" s="1012"/>
      <c r="BE14" s="1012"/>
      <c r="BF14" s="1012"/>
      <c r="BG14" s="1012"/>
      <c r="BH14" s="1013"/>
      <c r="BI14" s="947" t="s">
        <v>531</v>
      </c>
      <c r="BJ14" s="965"/>
      <c r="BK14" s="981"/>
      <c r="BL14" s="982"/>
      <c r="BM14" s="982"/>
      <c r="BN14" s="982"/>
      <c r="BO14" s="982"/>
      <c r="BP14" s="982"/>
      <c r="BQ14" s="982"/>
      <c r="BR14" s="982"/>
      <c r="BS14" s="982"/>
      <c r="BT14" s="982"/>
      <c r="BU14" s="1032"/>
      <c r="BV14" s="1034"/>
      <c r="BW14" s="1034"/>
      <c r="BX14" s="1034"/>
      <c r="BY14" s="970" t="s">
        <v>698</v>
      </c>
      <c r="BZ14" s="948"/>
      <c r="CA14" s="948"/>
      <c r="CB14" s="965"/>
      <c r="CC14" s="981"/>
      <c r="CD14" s="982"/>
      <c r="CE14" s="982"/>
      <c r="CF14" s="982"/>
      <c r="CG14" s="982"/>
      <c r="CH14" s="982"/>
      <c r="CI14" s="982"/>
      <c r="CJ14" s="982"/>
      <c r="CK14" s="982"/>
      <c r="CL14" s="982"/>
      <c r="CM14" s="982"/>
      <c r="CN14" s="982"/>
      <c r="CO14" s="982"/>
      <c r="CP14" s="982"/>
      <c r="CQ14" s="982"/>
      <c r="CR14" s="982"/>
      <c r="CS14" s="982"/>
      <c r="CT14" s="382"/>
    </row>
    <row r="15" spans="31:98" ht="7.5" customHeight="1" x14ac:dyDescent="0.15">
      <c r="AJ15" s="971"/>
      <c r="AK15" s="971"/>
      <c r="AL15" s="971"/>
      <c r="AM15" s="971"/>
      <c r="AN15" s="971"/>
      <c r="AO15" s="967"/>
      <c r="AP15" s="1014"/>
      <c r="AQ15" s="1015"/>
      <c r="AR15" s="1015"/>
      <c r="AS15" s="1015"/>
      <c r="AT15" s="1015"/>
      <c r="AU15" s="1015"/>
      <c r="AV15" s="1015"/>
      <c r="AW15" s="1015"/>
      <c r="AX15" s="1015"/>
      <c r="AY15" s="1015"/>
      <c r="AZ15" s="1015"/>
      <c r="BA15" s="1015"/>
      <c r="BB15" s="1015"/>
      <c r="BC15" s="1015"/>
      <c r="BD15" s="1015"/>
      <c r="BE15" s="1015"/>
      <c r="BF15" s="1015"/>
      <c r="BG15" s="1015"/>
      <c r="BH15" s="1016"/>
      <c r="BI15" s="966"/>
      <c r="BJ15" s="967"/>
      <c r="BK15" s="953"/>
      <c r="BL15" s="954"/>
      <c r="BM15" s="954"/>
      <c r="BN15" s="954"/>
      <c r="BO15" s="954"/>
      <c r="BP15" s="954"/>
      <c r="BQ15" s="954"/>
      <c r="BR15" s="954"/>
      <c r="BS15" s="954"/>
      <c r="BT15" s="954"/>
      <c r="BU15" s="1017"/>
      <c r="BV15" s="1034"/>
      <c r="BW15" s="1034"/>
      <c r="BX15" s="1034"/>
      <c r="BY15" s="966"/>
      <c r="BZ15" s="971"/>
      <c r="CA15" s="971"/>
      <c r="CB15" s="967"/>
      <c r="CC15" s="953"/>
      <c r="CD15" s="954"/>
      <c r="CE15" s="954"/>
      <c r="CF15" s="954"/>
      <c r="CG15" s="954"/>
      <c r="CH15" s="954"/>
      <c r="CI15" s="954"/>
      <c r="CJ15" s="954"/>
      <c r="CK15" s="954"/>
      <c r="CL15" s="954"/>
      <c r="CM15" s="954"/>
      <c r="CN15" s="954"/>
      <c r="CO15" s="954"/>
      <c r="CP15" s="954"/>
      <c r="CQ15" s="954"/>
      <c r="CR15" s="954"/>
      <c r="CS15" s="954"/>
      <c r="CT15" s="383"/>
    </row>
    <row r="16" spans="31:98" ht="7.5" customHeight="1" x14ac:dyDescent="0.15">
      <c r="AK16" s="384"/>
      <c r="AL16" s="384"/>
      <c r="AM16" s="384"/>
      <c r="AN16" s="384"/>
      <c r="AO16" s="385"/>
      <c r="AP16" s="1019" t="str">
        <f>IF(計算シート!D6="","",計算シート!D6)</f>
        <v/>
      </c>
      <c r="AQ16" s="1020"/>
      <c r="AR16" s="1020"/>
      <c r="AS16" s="1020"/>
      <c r="AT16" s="1020"/>
      <c r="AU16" s="1020"/>
      <c r="AV16" s="1020"/>
      <c r="AW16" s="1020"/>
      <c r="AX16" s="1020"/>
      <c r="AY16" s="1020"/>
      <c r="AZ16" s="1020"/>
      <c r="BA16" s="1020"/>
      <c r="BB16" s="1020"/>
      <c r="BC16" s="1020"/>
      <c r="BD16" s="1020"/>
      <c r="BE16" s="1020"/>
      <c r="BF16" s="1020"/>
      <c r="BG16" s="1020"/>
      <c r="BH16" s="386"/>
      <c r="BI16" s="966"/>
      <c r="BJ16" s="967"/>
      <c r="BK16" s="953"/>
      <c r="BL16" s="954"/>
      <c r="BM16" s="954"/>
      <c r="BN16" s="954"/>
      <c r="BO16" s="954"/>
      <c r="BP16" s="954"/>
      <c r="BQ16" s="954"/>
      <c r="BR16" s="954"/>
      <c r="BS16" s="954"/>
      <c r="BT16" s="954"/>
      <c r="BU16" s="1017"/>
      <c r="BV16" s="1034"/>
      <c r="BW16" s="1034"/>
      <c r="BX16" s="1034"/>
      <c r="BY16" s="966"/>
      <c r="BZ16" s="971"/>
      <c r="CA16" s="971"/>
      <c r="CB16" s="967"/>
      <c r="CC16" s="953"/>
      <c r="CD16" s="954"/>
      <c r="CE16" s="954"/>
      <c r="CF16" s="954"/>
      <c r="CG16" s="954"/>
      <c r="CH16" s="954"/>
      <c r="CI16" s="954"/>
      <c r="CJ16" s="954"/>
      <c r="CK16" s="954"/>
      <c r="CL16" s="954"/>
      <c r="CM16" s="954"/>
      <c r="CN16" s="954"/>
      <c r="CO16" s="954"/>
      <c r="CP16" s="954"/>
      <c r="CQ16" s="954"/>
      <c r="CR16" s="954"/>
      <c r="CS16" s="954"/>
      <c r="CT16" s="383"/>
    </row>
    <row r="17" spans="1:98" ht="7.5" customHeight="1" x14ac:dyDescent="0.15">
      <c r="AJ17" s="1205" t="s">
        <v>533</v>
      </c>
      <c r="AK17" s="1205"/>
      <c r="AL17" s="1205"/>
      <c r="AM17" s="1205"/>
      <c r="AN17" s="1205"/>
      <c r="AO17" s="1206"/>
      <c r="AP17" s="1021"/>
      <c r="AQ17" s="1022"/>
      <c r="AR17" s="1022"/>
      <c r="AS17" s="1022"/>
      <c r="AT17" s="1022"/>
      <c r="AU17" s="1022"/>
      <c r="AV17" s="1022"/>
      <c r="AW17" s="1022"/>
      <c r="AX17" s="1022"/>
      <c r="AY17" s="1022"/>
      <c r="AZ17" s="1022"/>
      <c r="BA17" s="1022"/>
      <c r="BB17" s="1022"/>
      <c r="BC17" s="1022"/>
      <c r="BD17" s="1022"/>
      <c r="BE17" s="1022"/>
      <c r="BF17" s="1022"/>
      <c r="BG17" s="1022"/>
      <c r="BH17" s="386"/>
      <c r="BI17" s="968"/>
      <c r="BJ17" s="969"/>
      <c r="BK17" s="955"/>
      <c r="BL17" s="956"/>
      <c r="BM17" s="956"/>
      <c r="BN17" s="956"/>
      <c r="BO17" s="956"/>
      <c r="BP17" s="956"/>
      <c r="BQ17" s="956"/>
      <c r="BR17" s="956"/>
      <c r="BS17" s="956"/>
      <c r="BT17" s="956"/>
      <c r="BU17" s="1018"/>
      <c r="BV17" s="1034"/>
      <c r="BW17" s="1034"/>
      <c r="BX17" s="1034"/>
      <c r="BY17" s="968"/>
      <c r="BZ17" s="972"/>
      <c r="CA17" s="972"/>
      <c r="CB17" s="969"/>
      <c r="CC17" s="955"/>
      <c r="CD17" s="956"/>
      <c r="CE17" s="956"/>
      <c r="CF17" s="956"/>
      <c r="CG17" s="956"/>
      <c r="CH17" s="956"/>
      <c r="CI17" s="956"/>
      <c r="CJ17" s="956"/>
      <c r="CK17" s="956"/>
      <c r="CL17" s="956"/>
      <c r="CM17" s="956"/>
      <c r="CN17" s="956"/>
      <c r="CO17" s="956"/>
      <c r="CP17" s="956"/>
      <c r="CQ17" s="956"/>
      <c r="CR17" s="956"/>
      <c r="CS17" s="956"/>
      <c r="CT17" s="388"/>
    </row>
    <row r="18" spans="1:98" ht="7.5" customHeight="1" x14ac:dyDescent="0.15">
      <c r="AJ18" s="971" t="s">
        <v>532</v>
      </c>
      <c r="AK18" s="971"/>
      <c r="AL18" s="971"/>
      <c r="AM18" s="971"/>
      <c r="AN18" s="971"/>
      <c r="AO18" s="967"/>
      <c r="AP18" s="1023" t="str">
        <f>IF(計算シート!D5="","",計算シート!D5)</f>
        <v/>
      </c>
      <c r="AQ18" s="1024"/>
      <c r="AR18" s="1024"/>
      <c r="AS18" s="1024"/>
      <c r="AT18" s="1024"/>
      <c r="AU18" s="1024"/>
      <c r="AV18" s="1024"/>
      <c r="AW18" s="1024"/>
      <c r="AX18" s="1024"/>
      <c r="AY18" s="1024"/>
      <c r="AZ18" s="1024"/>
      <c r="BA18" s="1024"/>
      <c r="BB18" s="1024"/>
      <c r="BC18" s="1024"/>
      <c r="BD18" s="1024"/>
      <c r="BE18" s="1024"/>
      <c r="BF18" s="1024"/>
      <c r="BG18" s="1024"/>
      <c r="BH18" s="1025" t="s">
        <v>696</v>
      </c>
      <c r="BI18" s="973" t="s">
        <v>697</v>
      </c>
      <c r="BJ18" s="974"/>
      <c r="BK18" s="983" t="str">
        <f>IF(計算シート!D7="","",計算シート!D7)</f>
        <v/>
      </c>
      <c r="BL18" s="984"/>
      <c r="BM18" s="984"/>
      <c r="BN18" s="984"/>
      <c r="BO18" s="984"/>
      <c r="BP18" s="984"/>
      <c r="BQ18" s="984"/>
      <c r="BR18" s="984"/>
      <c r="BS18" s="984"/>
      <c r="BT18" s="984"/>
      <c r="BU18" s="985"/>
      <c r="BV18" s="1034"/>
      <c r="BW18" s="1034"/>
      <c r="BX18" s="1034"/>
      <c r="BY18" s="970" t="s">
        <v>534</v>
      </c>
      <c r="BZ18" s="1007"/>
      <c r="CA18" s="1007"/>
      <c r="CB18" s="1008"/>
      <c r="CC18" s="981"/>
      <c r="CD18" s="982"/>
      <c r="CE18" s="982"/>
      <c r="CF18" s="982"/>
      <c r="CG18" s="982"/>
      <c r="CH18" s="982"/>
      <c r="CI18" s="982"/>
      <c r="CJ18" s="982"/>
      <c r="CK18" s="982"/>
      <c r="CL18" s="982"/>
      <c r="CM18" s="982"/>
      <c r="CN18" s="982"/>
      <c r="CO18" s="982"/>
      <c r="CP18" s="982"/>
      <c r="CQ18" s="982"/>
      <c r="CR18" s="982"/>
      <c r="CS18" s="982"/>
      <c r="CT18" s="383"/>
    </row>
    <row r="19" spans="1:98" ht="7.5" customHeight="1" x14ac:dyDescent="0.15">
      <c r="AJ19" s="971"/>
      <c r="AK19" s="971"/>
      <c r="AL19" s="971"/>
      <c r="AM19" s="971"/>
      <c r="AN19" s="971"/>
      <c r="AO19" s="967"/>
      <c r="AP19" s="1023"/>
      <c r="AQ19" s="1024"/>
      <c r="AR19" s="1024"/>
      <c r="AS19" s="1024"/>
      <c r="AT19" s="1024"/>
      <c r="AU19" s="1024"/>
      <c r="AV19" s="1024"/>
      <c r="AW19" s="1024"/>
      <c r="AX19" s="1024"/>
      <c r="AY19" s="1024"/>
      <c r="AZ19" s="1024"/>
      <c r="BA19" s="1024"/>
      <c r="BB19" s="1024"/>
      <c r="BC19" s="1024"/>
      <c r="BD19" s="1024"/>
      <c r="BE19" s="1024"/>
      <c r="BF19" s="1024"/>
      <c r="BG19" s="1024"/>
      <c r="BH19" s="1025"/>
      <c r="BI19" s="975"/>
      <c r="BJ19" s="976"/>
      <c r="BK19" s="986"/>
      <c r="BL19" s="987"/>
      <c r="BM19" s="987"/>
      <c r="BN19" s="987"/>
      <c r="BO19" s="987"/>
      <c r="BP19" s="987"/>
      <c r="BQ19" s="987"/>
      <c r="BR19" s="987"/>
      <c r="BS19" s="987"/>
      <c r="BT19" s="987"/>
      <c r="BU19" s="988"/>
      <c r="BV19" s="1034"/>
      <c r="BW19" s="1034"/>
      <c r="BX19" s="1034"/>
      <c r="BY19" s="959"/>
      <c r="BZ19" s="960"/>
      <c r="CA19" s="960"/>
      <c r="CB19" s="961"/>
      <c r="CC19" s="953"/>
      <c r="CD19" s="954"/>
      <c r="CE19" s="954"/>
      <c r="CF19" s="954"/>
      <c r="CG19" s="954"/>
      <c r="CH19" s="954"/>
      <c r="CI19" s="954"/>
      <c r="CJ19" s="954"/>
      <c r="CK19" s="954"/>
      <c r="CL19" s="954"/>
      <c r="CM19" s="954"/>
      <c r="CN19" s="954"/>
      <c r="CO19" s="954"/>
      <c r="CP19" s="954"/>
      <c r="CQ19" s="954"/>
      <c r="CR19" s="954"/>
      <c r="CS19" s="954"/>
      <c r="CT19" s="383"/>
    </row>
    <row r="20" spans="1:98" ht="7.5" customHeight="1" x14ac:dyDescent="0.15">
      <c r="AK20" s="389"/>
      <c r="AL20" s="389"/>
      <c r="AM20" s="389"/>
      <c r="AN20" s="389"/>
      <c r="AO20" s="390"/>
      <c r="AP20" s="1023"/>
      <c r="AQ20" s="1024"/>
      <c r="AR20" s="1024"/>
      <c r="AS20" s="1024"/>
      <c r="AT20" s="1024"/>
      <c r="AU20" s="1024"/>
      <c r="AV20" s="1024"/>
      <c r="AW20" s="1024"/>
      <c r="AX20" s="1024"/>
      <c r="AY20" s="1024"/>
      <c r="AZ20" s="1024"/>
      <c r="BA20" s="1024"/>
      <c r="BB20" s="1024"/>
      <c r="BC20" s="1024"/>
      <c r="BD20" s="1024"/>
      <c r="BE20" s="1024"/>
      <c r="BF20" s="1024"/>
      <c r="BG20" s="1024"/>
      <c r="BH20" s="387"/>
      <c r="BI20" s="959" t="s">
        <v>535</v>
      </c>
      <c r="BJ20" s="961"/>
      <c r="BK20" s="986"/>
      <c r="BL20" s="987"/>
      <c r="BM20" s="987"/>
      <c r="BN20" s="987"/>
      <c r="BO20" s="987"/>
      <c r="BP20" s="987"/>
      <c r="BQ20" s="987"/>
      <c r="BR20" s="987"/>
      <c r="BS20" s="987"/>
      <c r="BT20" s="987"/>
      <c r="BU20" s="988"/>
      <c r="BV20" s="1034"/>
      <c r="BW20" s="1034"/>
      <c r="BX20" s="1034"/>
      <c r="BY20" s="959"/>
      <c r="BZ20" s="960"/>
      <c r="CA20" s="960"/>
      <c r="CB20" s="961"/>
      <c r="CC20" s="953"/>
      <c r="CD20" s="954"/>
      <c r="CE20" s="954"/>
      <c r="CF20" s="954"/>
      <c r="CG20" s="954"/>
      <c r="CH20" s="954"/>
      <c r="CI20" s="954"/>
      <c r="CJ20" s="954"/>
      <c r="CK20" s="954"/>
      <c r="CL20" s="954"/>
      <c r="CM20" s="954"/>
      <c r="CN20" s="954"/>
      <c r="CO20" s="954"/>
      <c r="CP20" s="954"/>
      <c r="CQ20" s="954"/>
      <c r="CR20" s="954"/>
      <c r="CS20" s="954"/>
      <c r="CT20" s="383"/>
    </row>
    <row r="21" spans="1:98" ht="7.5" customHeight="1" x14ac:dyDescent="0.15">
      <c r="AK21" s="389"/>
      <c r="AL21" s="389"/>
      <c r="AM21" s="389"/>
      <c r="AN21" s="389"/>
      <c r="AO21" s="390"/>
      <c r="AP21" s="1023"/>
      <c r="AQ21" s="1024"/>
      <c r="AR21" s="1024"/>
      <c r="AS21" s="1024"/>
      <c r="AT21" s="1024"/>
      <c r="AU21" s="1024"/>
      <c r="AV21" s="1024"/>
      <c r="AW21" s="1024"/>
      <c r="AX21" s="1024"/>
      <c r="AY21" s="1024"/>
      <c r="AZ21" s="1024"/>
      <c r="BA21" s="1024"/>
      <c r="BB21" s="1024"/>
      <c r="BC21" s="1024"/>
      <c r="BD21" s="1024"/>
      <c r="BE21" s="1024"/>
      <c r="BF21" s="1024"/>
      <c r="BG21" s="1024"/>
      <c r="BH21" s="386"/>
      <c r="BI21" s="959"/>
      <c r="BJ21" s="961"/>
      <c r="BK21" s="986"/>
      <c r="BL21" s="987"/>
      <c r="BM21" s="987"/>
      <c r="BN21" s="987"/>
      <c r="BO21" s="987"/>
      <c r="BP21" s="987"/>
      <c r="BQ21" s="987"/>
      <c r="BR21" s="987"/>
      <c r="BS21" s="987"/>
      <c r="BT21" s="987"/>
      <c r="BU21" s="988"/>
      <c r="BV21" s="1035"/>
      <c r="BW21" s="1035"/>
      <c r="BX21" s="1035"/>
      <c r="BY21" s="959"/>
      <c r="BZ21" s="960"/>
      <c r="CA21" s="960"/>
      <c r="CB21" s="961"/>
      <c r="CC21" s="953"/>
      <c r="CD21" s="954"/>
      <c r="CE21" s="954"/>
      <c r="CF21" s="954"/>
      <c r="CG21" s="954"/>
      <c r="CH21" s="954"/>
      <c r="CI21" s="954"/>
      <c r="CJ21" s="954"/>
      <c r="CK21" s="954"/>
      <c r="CL21" s="954"/>
      <c r="CM21" s="954"/>
      <c r="CN21" s="954"/>
      <c r="CO21" s="954"/>
      <c r="CP21" s="954"/>
      <c r="CQ21" s="954"/>
      <c r="CR21" s="954"/>
      <c r="CS21" s="954"/>
      <c r="CT21" s="383"/>
    </row>
    <row r="22" spans="1:98" x14ac:dyDescent="0.15">
      <c r="BT22" s="391"/>
      <c r="BU22" s="391"/>
      <c r="BV22" s="391"/>
      <c r="BW22" s="391"/>
      <c r="BX22" s="391"/>
      <c r="BY22" s="391"/>
      <c r="CT22" s="377"/>
    </row>
    <row r="24" spans="1:98" ht="1.5" customHeight="1" x14ac:dyDescent="0.15">
      <c r="BQ24" s="989">
        <f>計算シート!C2</f>
        <v>5</v>
      </c>
      <c r="BR24" s="990"/>
      <c r="BS24" s="990"/>
      <c r="BT24" s="990"/>
      <c r="BU24" s="990"/>
      <c r="BV24" s="991"/>
      <c r="BW24" s="998" t="s">
        <v>535</v>
      </c>
      <c r="BX24" s="999"/>
      <c r="BY24" s="999"/>
      <c r="BZ24" s="1000"/>
      <c r="CA24" s="392"/>
      <c r="CB24" s="392"/>
      <c r="CC24" s="392"/>
      <c r="CD24" s="392"/>
      <c r="CE24" s="392"/>
      <c r="CF24" s="392"/>
      <c r="CG24" s="392"/>
      <c r="CH24" s="392"/>
      <c r="CI24" s="392"/>
      <c r="CJ24" s="392"/>
      <c r="CK24" s="392"/>
      <c r="CL24" s="392"/>
      <c r="CM24" s="392"/>
      <c r="CN24" s="392"/>
      <c r="CO24" s="392"/>
      <c r="CP24" s="392"/>
      <c r="CQ24" s="392"/>
      <c r="CR24" s="392"/>
      <c r="CS24" s="392"/>
      <c r="CT24" s="393"/>
    </row>
    <row r="25" spans="1:98" ht="8.25" customHeight="1" x14ac:dyDescent="0.15">
      <c r="A25" s="1037" t="s">
        <v>1096</v>
      </c>
      <c r="B25" s="1037"/>
      <c r="C25" s="1037"/>
      <c r="D25" s="1037"/>
      <c r="E25" s="1037"/>
      <c r="F25" s="1037"/>
      <c r="G25" s="1037"/>
      <c r="H25" s="1037"/>
      <c r="I25" s="1037"/>
      <c r="J25" s="1037"/>
      <c r="K25" s="1037"/>
      <c r="L25" s="1037"/>
      <c r="BQ25" s="992"/>
      <c r="BR25" s="993"/>
      <c r="BS25" s="993"/>
      <c r="BT25" s="993"/>
      <c r="BU25" s="993"/>
      <c r="BV25" s="994"/>
      <c r="BW25" s="1001"/>
      <c r="BX25" s="1002"/>
      <c r="BY25" s="1002"/>
      <c r="BZ25" s="1003"/>
      <c r="CA25" s="377"/>
      <c r="CB25" s="977"/>
      <c r="CC25" s="978"/>
      <c r="CD25" s="109"/>
      <c r="CE25" s="99"/>
      <c r="CF25" s="1064"/>
      <c r="CG25" s="394"/>
      <c r="CH25" s="1064"/>
      <c r="CI25" s="395"/>
      <c r="CJ25" s="1056"/>
      <c r="CK25" s="1057"/>
      <c r="CL25" s="99"/>
      <c r="CM25" s="1064"/>
      <c r="CN25" s="99"/>
      <c r="CO25" s="1064"/>
      <c r="CP25" s="99"/>
      <c r="CQ25" s="1064"/>
      <c r="CR25" s="395"/>
      <c r="CS25" s="1064"/>
      <c r="CT25" s="386"/>
    </row>
    <row r="26" spans="1:98" ht="8.25" customHeight="1" x14ac:dyDescent="0.15">
      <c r="A26" s="1037"/>
      <c r="B26" s="1037"/>
      <c r="C26" s="1037"/>
      <c r="D26" s="1037"/>
      <c r="E26" s="1037"/>
      <c r="F26" s="1037"/>
      <c r="G26" s="1037"/>
      <c r="H26" s="1037"/>
      <c r="I26" s="1037"/>
      <c r="J26" s="1037"/>
      <c r="K26" s="1037"/>
      <c r="L26" s="1037"/>
      <c r="BQ26" s="992"/>
      <c r="BR26" s="993"/>
      <c r="BS26" s="993"/>
      <c r="BT26" s="993"/>
      <c r="BU26" s="993"/>
      <c r="BV26" s="994"/>
      <c r="BW26" s="1001"/>
      <c r="BX26" s="1002"/>
      <c r="BY26" s="1002"/>
      <c r="BZ26" s="1003"/>
      <c r="CA26" s="377"/>
      <c r="CB26" s="979"/>
      <c r="CC26" s="980"/>
      <c r="CD26" s="109"/>
      <c r="CE26" s="99"/>
      <c r="CF26" s="1065"/>
      <c r="CG26" s="394"/>
      <c r="CH26" s="1065"/>
      <c r="CI26" s="395"/>
      <c r="CJ26" s="1058"/>
      <c r="CK26" s="1059"/>
      <c r="CL26" s="99"/>
      <c r="CM26" s="1065"/>
      <c r="CN26" s="99"/>
      <c r="CO26" s="1065"/>
      <c r="CP26" s="99"/>
      <c r="CQ26" s="1065"/>
      <c r="CR26" s="395"/>
      <c r="CS26" s="1065"/>
      <c r="CT26" s="386"/>
    </row>
    <row r="27" spans="1:98" ht="1.5" customHeight="1" x14ac:dyDescent="0.15">
      <c r="AH27" s="1207" t="s">
        <v>537</v>
      </c>
      <c r="AI27" s="1207"/>
      <c r="AJ27" s="1207"/>
      <c r="AK27" s="1207"/>
      <c r="AL27" s="1207"/>
      <c r="AM27" s="1207"/>
      <c r="AN27" s="1207"/>
      <c r="AO27" s="1207"/>
      <c r="AP27" s="1207"/>
      <c r="AQ27" s="1207"/>
      <c r="AR27" s="1207"/>
      <c r="AS27" s="1207"/>
      <c r="AT27" s="1207"/>
      <c r="AU27" s="1207"/>
      <c r="AV27" s="1207"/>
      <c r="AW27" s="1207"/>
      <c r="AX27" s="1207"/>
      <c r="AY27" s="1207"/>
      <c r="AZ27" s="1207"/>
      <c r="BA27" s="1207"/>
      <c r="BB27" s="1207"/>
      <c r="BC27" s="1207"/>
      <c r="BD27" s="1207"/>
      <c r="BE27" s="1207"/>
      <c r="BF27" s="1207"/>
      <c r="BH27" s="1029" t="s">
        <v>538</v>
      </c>
      <c r="BI27" s="1029"/>
      <c r="BJ27" s="1029"/>
      <c r="BK27" s="1029"/>
      <c r="BL27" s="1029"/>
      <c r="BM27" s="1029"/>
      <c r="BN27" s="396"/>
      <c r="BQ27" s="995"/>
      <c r="BR27" s="996"/>
      <c r="BS27" s="996"/>
      <c r="BT27" s="996"/>
      <c r="BU27" s="996"/>
      <c r="BV27" s="997"/>
      <c r="BW27" s="1004"/>
      <c r="BX27" s="1005"/>
      <c r="BY27" s="1005"/>
      <c r="BZ27" s="1006"/>
      <c r="CA27" s="397"/>
      <c r="CB27" s="397"/>
      <c r="CC27" s="397"/>
      <c r="CD27" s="397"/>
      <c r="CE27" s="397"/>
      <c r="CF27" s="397"/>
      <c r="CG27" s="397"/>
      <c r="CH27" s="397"/>
      <c r="CI27" s="397"/>
      <c r="CJ27" s="397"/>
      <c r="CK27" s="397"/>
      <c r="CL27" s="397"/>
      <c r="CM27" s="397"/>
      <c r="CN27" s="397"/>
      <c r="CO27" s="397"/>
      <c r="CP27" s="397"/>
      <c r="CQ27" s="397"/>
      <c r="CR27" s="397"/>
      <c r="CS27" s="397"/>
      <c r="CT27" s="398"/>
    </row>
    <row r="28" spans="1:98" ht="6.75" customHeight="1" x14ac:dyDescent="0.15">
      <c r="AH28" s="1207"/>
      <c r="AI28" s="1207"/>
      <c r="AJ28" s="1207"/>
      <c r="AK28" s="1207"/>
      <c r="AL28" s="1207"/>
      <c r="AM28" s="1207"/>
      <c r="AN28" s="1207"/>
      <c r="AO28" s="1207"/>
      <c r="AP28" s="1207"/>
      <c r="AQ28" s="1207"/>
      <c r="AR28" s="1207"/>
      <c r="AS28" s="1207"/>
      <c r="AT28" s="1207"/>
      <c r="AU28" s="1207"/>
      <c r="AV28" s="1207"/>
      <c r="AW28" s="1207"/>
      <c r="AX28" s="1207"/>
      <c r="AY28" s="1207"/>
      <c r="AZ28" s="1207"/>
      <c r="BA28" s="1207"/>
      <c r="BB28" s="1207"/>
      <c r="BC28" s="1207"/>
      <c r="BD28" s="1207"/>
      <c r="BE28" s="1207"/>
      <c r="BF28" s="1207"/>
      <c r="BH28" s="1029"/>
      <c r="BI28" s="1029"/>
      <c r="BJ28" s="1029"/>
      <c r="BK28" s="1029"/>
      <c r="BL28" s="1029"/>
      <c r="BM28" s="1029"/>
      <c r="BN28" s="396"/>
    </row>
    <row r="29" spans="1:98" ht="8.25" customHeight="1" x14ac:dyDescent="0.15">
      <c r="F29" s="399"/>
      <c r="AH29" s="1207"/>
      <c r="AI29" s="1207"/>
      <c r="AJ29" s="1207"/>
      <c r="AK29" s="1207"/>
      <c r="AL29" s="1207"/>
      <c r="AM29" s="1207"/>
      <c r="AN29" s="1207"/>
      <c r="AO29" s="1207"/>
      <c r="AP29" s="1207"/>
      <c r="AQ29" s="1207"/>
      <c r="AR29" s="1207"/>
      <c r="AS29" s="1207"/>
      <c r="AT29" s="1207"/>
      <c r="AU29" s="1207"/>
      <c r="AV29" s="1207"/>
      <c r="AW29" s="1207"/>
      <c r="AX29" s="1207"/>
      <c r="AY29" s="1207"/>
      <c r="AZ29" s="1207"/>
      <c r="BA29" s="1207"/>
      <c r="BB29" s="1207"/>
      <c r="BC29" s="1207"/>
      <c r="BD29" s="1207"/>
      <c r="BE29" s="1207"/>
      <c r="BF29" s="1207"/>
      <c r="BH29" s="1029"/>
      <c r="BI29" s="1029"/>
      <c r="BJ29" s="1029"/>
      <c r="BK29" s="1029"/>
      <c r="BL29" s="1029"/>
      <c r="BM29" s="1029"/>
      <c r="BN29" s="396"/>
    </row>
    <row r="30" spans="1:98" ht="1.5" customHeight="1" x14ac:dyDescent="0.15">
      <c r="BH30" s="1030"/>
      <c r="BI30" s="1030"/>
      <c r="BJ30" s="1030"/>
      <c r="BK30" s="1030"/>
      <c r="BL30" s="1030"/>
      <c r="BM30" s="1030"/>
      <c r="BN30" s="400"/>
    </row>
    <row r="31" spans="1:98" ht="9.75" customHeight="1" x14ac:dyDescent="0.15">
      <c r="A31" s="1038"/>
      <c r="B31" s="947" t="s">
        <v>539</v>
      </c>
      <c r="C31" s="948"/>
      <c r="D31" s="948"/>
      <c r="E31" s="948"/>
      <c r="F31" s="948"/>
      <c r="G31" s="948"/>
      <c r="H31" s="948"/>
      <c r="I31" s="948"/>
      <c r="J31" s="948"/>
      <c r="K31" s="401"/>
      <c r="L31" s="402"/>
      <c r="M31" s="402" t="s">
        <v>540</v>
      </c>
      <c r="N31" s="402"/>
      <c r="O31" s="402"/>
      <c r="P31" s="402"/>
      <c r="Q31" s="402"/>
      <c r="R31" s="402"/>
      <c r="S31" s="402"/>
      <c r="T31" s="402"/>
      <c r="U31" s="402" t="s">
        <v>541</v>
      </c>
      <c r="V31" s="402"/>
      <c r="W31" s="402"/>
      <c r="X31" s="402"/>
      <c r="Y31" s="402"/>
      <c r="Z31" s="402"/>
      <c r="AA31" s="403" t="s">
        <v>542</v>
      </c>
      <c r="AB31" s="947" t="s">
        <v>539</v>
      </c>
      <c r="AC31" s="948"/>
      <c r="AD31" s="948"/>
      <c r="AE31" s="948"/>
      <c r="AF31" s="948"/>
      <c r="AG31" s="948"/>
      <c r="AH31" s="948"/>
      <c r="AI31" s="948"/>
      <c r="AJ31" s="948"/>
      <c r="AK31" s="948"/>
      <c r="AL31" s="948"/>
      <c r="AM31" s="948"/>
      <c r="AN31" s="948"/>
      <c r="AO31" s="965"/>
      <c r="AP31" s="404"/>
      <c r="AQ31" s="404"/>
      <c r="AR31" s="404" t="s">
        <v>540</v>
      </c>
      <c r="AS31" s="404"/>
      <c r="AT31" s="404"/>
      <c r="AU31" s="404"/>
      <c r="AV31" s="404"/>
      <c r="AW31" s="404"/>
      <c r="AX31" s="404"/>
      <c r="AY31" s="404"/>
      <c r="AZ31" s="404" t="s">
        <v>541</v>
      </c>
      <c r="BA31" s="404"/>
      <c r="BB31" s="404"/>
      <c r="BC31" s="404"/>
      <c r="BD31" s="404"/>
      <c r="BE31" s="404"/>
      <c r="BF31" s="405" t="s">
        <v>542</v>
      </c>
      <c r="BH31" s="1066" t="s">
        <v>543</v>
      </c>
      <c r="BI31" s="1067"/>
      <c r="BJ31" s="1067"/>
      <c r="BK31" s="1068"/>
      <c r="BL31" s="998" t="s">
        <v>544</v>
      </c>
      <c r="BM31" s="1000"/>
      <c r="BN31" s="1026" t="s">
        <v>545</v>
      </c>
      <c r="BO31" s="1027"/>
      <c r="BP31" s="1027"/>
      <c r="BQ31" s="1028"/>
      <c r="BR31" s="878" t="s">
        <v>546</v>
      </c>
      <c r="BS31" s="1060"/>
      <c r="BT31" s="1060"/>
      <c r="BU31" s="1060"/>
      <c r="BV31" s="1060"/>
      <c r="BW31" s="1060"/>
      <c r="BX31" s="1060"/>
      <c r="BY31" s="1060"/>
      <c r="BZ31" s="1060"/>
      <c r="CA31" s="1060"/>
      <c r="CB31" s="1060"/>
      <c r="CC31" s="1060"/>
      <c r="CD31" s="879"/>
      <c r="CE31" s="878" t="s">
        <v>547</v>
      </c>
      <c r="CF31" s="1060"/>
      <c r="CG31" s="1060"/>
      <c r="CH31" s="1060"/>
      <c r="CI31" s="1060"/>
      <c r="CJ31" s="1060"/>
      <c r="CK31" s="1060"/>
      <c r="CL31" s="1060"/>
      <c r="CM31" s="1060"/>
      <c r="CN31" s="1060"/>
      <c r="CO31" s="1060"/>
      <c r="CP31" s="1060"/>
      <c r="CQ31" s="1060"/>
      <c r="CR31" s="1060"/>
      <c r="CS31" s="1060"/>
      <c r="CT31" s="879"/>
    </row>
    <row r="32" spans="1:98" ht="1.5" customHeight="1" x14ac:dyDescent="0.15">
      <c r="A32" s="1038"/>
      <c r="B32" s="407"/>
      <c r="C32" s="392"/>
      <c r="D32" s="392"/>
      <c r="E32" s="392"/>
      <c r="F32" s="392"/>
      <c r="G32" s="392"/>
      <c r="H32" s="392"/>
      <c r="I32" s="408"/>
      <c r="J32" s="409"/>
      <c r="K32" s="410"/>
      <c r="L32" s="410"/>
      <c r="M32" s="410"/>
      <c r="N32" s="410"/>
      <c r="O32" s="410"/>
      <c r="P32" s="410"/>
      <c r="Q32" s="410"/>
      <c r="R32" s="410"/>
      <c r="S32" s="410"/>
      <c r="T32" s="410"/>
      <c r="U32" s="410"/>
      <c r="V32" s="410"/>
      <c r="W32" s="410"/>
      <c r="X32" s="410"/>
      <c r="Y32" s="410"/>
      <c r="Z32" s="410"/>
      <c r="AA32" s="411"/>
      <c r="AB32" s="412"/>
      <c r="AC32" s="413"/>
      <c r="AD32" s="414"/>
      <c r="AE32" s="413"/>
      <c r="AF32" s="392"/>
      <c r="AG32" s="392"/>
      <c r="AH32" s="392"/>
      <c r="AI32" s="392"/>
      <c r="AJ32" s="392"/>
      <c r="AK32" s="392"/>
      <c r="AL32" s="392"/>
      <c r="AM32" s="392"/>
      <c r="AN32" s="415"/>
      <c r="AO32" s="393"/>
      <c r="AP32" s="416"/>
      <c r="AQ32" s="416"/>
      <c r="AR32" s="416"/>
      <c r="AS32" s="416"/>
      <c r="AT32" s="416"/>
      <c r="AU32" s="416"/>
      <c r="AV32" s="416"/>
      <c r="AW32" s="416"/>
      <c r="AX32" s="416"/>
      <c r="AY32" s="416"/>
      <c r="AZ32" s="416"/>
      <c r="BA32" s="416"/>
      <c r="BB32" s="416"/>
      <c r="BC32" s="416"/>
      <c r="BD32" s="416"/>
      <c r="BE32" s="416"/>
      <c r="BF32" s="417"/>
      <c r="BH32" s="1069"/>
      <c r="BI32" s="1070"/>
      <c r="BJ32" s="1070"/>
      <c r="BK32" s="1071"/>
      <c r="BL32" s="1001"/>
      <c r="BM32" s="1003"/>
      <c r="BN32" s="1001" t="s">
        <v>548</v>
      </c>
      <c r="BO32" s="1075"/>
      <c r="BP32" s="1075"/>
      <c r="BQ32" s="1076"/>
      <c r="BR32" s="880"/>
      <c r="BS32" s="910"/>
      <c r="BT32" s="910"/>
      <c r="BU32" s="910"/>
      <c r="BV32" s="910"/>
      <c r="BW32" s="910"/>
      <c r="BX32" s="910"/>
      <c r="BY32" s="910"/>
      <c r="BZ32" s="910"/>
      <c r="CA32" s="910"/>
      <c r="CB32" s="910"/>
      <c r="CC32" s="910"/>
      <c r="CD32" s="881"/>
      <c r="CE32" s="880"/>
      <c r="CF32" s="910"/>
      <c r="CG32" s="910"/>
      <c r="CH32" s="910"/>
      <c r="CI32" s="910"/>
      <c r="CJ32" s="910"/>
      <c r="CK32" s="910"/>
      <c r="CL32" s="910"/>
      <c r="CM32" s="910"/>
      <c r="CN32" s="910"/>
      <c r="CO32" s="910"/>
      <c r="CP32" s="910"/>
      <c r="CQ32" s="910"/>
      <c r="CR32" s="910"/>
      <c r="CS32" s="910"/>
      <c r="CT32" s="881"/>
    </row>
    <row r="33" spans="1:98" ht="8.25" customHeight="1" x14ac:dyDescent="0.15">
      <c r="A33" s="1038"/>
      <c r="B33" s="419"/>
      <c r="C33" s="377"/>
      <c r="D33" s="911" t="s">
        <v>549</v>
      </c>
      <c r="E33" s="911"/>
      <c r="F33" s="911"/>
      <c r="G33" s="911"/>
      <c r="H33" s="911"/>
      <c r="I33" s="420"/>
      <c r="J33" s="877" t="s">
        <v>550</v>
      </c>
      <c r="K33" s="421"/>
      <c r="L33" s="912" t="str">
        <f>印字要求!I3</f>
        <v/>
      </c>
      <c r="M33" s="500"/>
      <c r="N33" s="882" t="str">
        <f>印字要求!J3</f>
        <v/>
      </c>
      <c r="O33" s="501"/>
      <c r="P33" s="882" t="str">
        <f>印字要求!K3</f>
        <v/>
      </c>
      <c r="Q33" s="500"/>
      <c r="R33" s="882" t="str">
        <f>印字要求!L3</f>
        <v/>
      </c>
      <c r="S33" s="500"/>
      <c r="T33" s="882" t="str">
        <f>印字要求!M3</f>
        <v/>
      </c>
      <c r="U33" s="501"/>
      <c r="V33" s="882" t="str">
        <f>印字要求!N3</f>
        <v/>
      </c>
      <c r="W33" s="500"/>
      <c r="X33" s="882" t="str">
        <f>印字要求!O3</f>
        <v/>
      </c>
      <c r="Y33" s="500"/>
      <c r="Z33" s="882" t="str">
        <f>印字要求!P3</f>
        <v/>
      </c>
      <c r="AA33" s="422"/>
      <c r="AB33" s="423"/>
      <c r="AC33" s="424"/>
      <c r="AD33" s="425"/>
      <c r="AE33" s="424"/>
      <c r="AF33" s="426"/>
      <c r="AG33" s="1041" t="s">
        <v>835</v>
      </c>
      <c r="AH33" s="1041"/>
      <c r="AI33" s="1041"/>
      <c r="AJ33" s="1041"/>
      <c r="AK33" s="1041"/>
      <c r="AL33" s="1042"/>
      <c r="AM33" s="389"/>
      <c r="AN33" s="880" t="s">
        <v>551</v>
      </c>
      <c r="AO33" s="881"/>
      <c r="AP33" s="421"/>
      <c r="AQ33" s="912" t="str">
        <f>印字要求!S3</f>
        <v/>
      </c>
      <c r="AR33" s="500"/>
      <c r="AS33" s="882" t="str">
        <f>印字要求!T3</f>
        <v/>
      </c>
      <c r="AT33" s="501"/>
      <c r="AU33" s="882" t="str">
        <f>印字要求!U3</f>
        <v/>
      </c>
      <c r="AV33" s="500"/>
      <c r="AW33" s="882" t="str">
        <f>印字要求!V3</f>
        <v/>
      </c>
      <c r="AX33" s="500"/>
      <c r="AY33" s="882" t="str">
        <f>印字要求!W3</f>
        <v/>
      </c>
      <c r="AZ33" s="501"/>
      <c r="BA33" s="882" t="str">
        <f>印字要求!X3</f>
        <v/>
      </c>
      <c r="BB33" s="500"/>
      <c r="BC33" s="882" t="str">
        <f>印字要求!Y3</f>
        <v/>
      </c>
      <c r="BD33" s="500"/>
      <c r="BE33" s="882" t="str">
        <f>印字要求!Z3</f>
        <v/>
      </c>
      <c r="BF33" s="427"/>
      <c r="BH33" s="1072"/>
      <c r="BI33" s="1073"/>
      <c r="BJ33" s="1073"/>
      <c r="BK33" s="1074"/>
      <c r="BL33" s="1004"/>
      <c r="BM33" s="1006"/>
      <c r="BN33" s="1077"/>
      <c r="BO33" s="1078"/>
      <c r="BP33" s="1078"/>
      <c r="BQ33" s="1079"/>
      <c r="BR33" s="1061"/>
      <c r="BS33" s="1062"/>
      <c r="BT33" s="1062"/>
      <c r="BU33" s="1062"/>
      <c r="BV33" s="1062"/>
      <c r="BW33" s="1062"/>
      <c r="BX33" s="1062"/>
      <c r="BY33" s="1062"/>
      <c r="BZ33" s="1062"/>
      <c r="CA33" s="1062"/>
      <c r="CB33" s="1062"/>
      <c r="CC33" s="1062"/>
      <c r="CD33" s="1063"/>
      <c r="CE33" s="1061"/>
      <c r="CF33" s="1062"/>
      <c r="CG33" s="1062"/>
      <c r="CH33" s="1062"/>
      <c r="CI33" s="1062"/>
      <c r="CJ33" s="1062"/>
      <c r="CK33" s="1062"/>
      <c r="CL33" s="1062"/>
      <c r="CM33" s="1062"/>
      <c r="CN33" s="1062"/>
      <c r="CO33" s="1062"/>
      <c r="CP33" s="1062"/>
      <c r="CQ33" s="1062"/>
      <c r="CR33" s="1062"/>
      <c r="CS33" s="1062"/>
      <c r="CT33" s="1063"/>
    </row>
    <row r="34" spans="1:98" ht="8.25" customHeight="1" x14ac:dyDescent="0.15">
      <c r="A34" s="1038"/>
      <c r="B34" s="419"/>
      <c r="C34" s="377"/>
      <c r="D34" s="911"/>
      <c r="E34" s="911"/>
      <c r="F34" s="911"/>
      <c r="G34" s="911"/>
      <c r="H34" s="911"/>
      <c r="I34" s="420"/>
      <c r="J34" s="877"/>
      <c r="K34" s="429"/>
      <c r="L34" s="913"/>
      <c r="M34" s="500"/>
      <c r="N34" s="883"/>
      <c r="O34" s="501"/>
      <c r="P34" s="883"/>
      <c r="Q34" s="500"/>
      <c r="R34" s="883"/>
      <c r="S34" s="500"/>
      <c r="T34" s="883"/>
      <c r="U34" s="501"/>
      <c r="V34" s="883"/>
      <c r="W34" s="500"/>
      <c r="X34" s="883"/>
      <c r="Y34" s="500"/>
      <c r="Z34" s="883"/>
      <c r="AA34" s="422"/>
      <c r="AB34" s="423"/>
      <c r="AC34" s="424"/>
      <c r="AD34" s="425"/>
      <c r="AE34" s="424"/>
      <c r="AF34" s="426"/>
      <c r="AG34" s="1041"/>
      <c r="AH34" s="1041"/>
      <c r="AI34" s="1041"/>
      <c r="AJ34" s="1041"/>
      <c r="AK34" s="1041"/>
      <c r="AL34" s="1042"/>
      <c r="AM34" s="389"/>
      <c r="AN34" s="880"/>
      <c r="AO34" s="881"/>
      <c r="AP34" s="429"/>
      <c r="AQ34" s="913"/>
      <c r="AR34" s="500"/>
      <c r="AS34" s="883"/>
      <c r="AT34" s="501"/>
      <c r="AU34" s="883"/>
      <c r="AV34" s="500"/>
      <c r="AW34" s="883"/>
      <c r="AX34" s="500"/>
      <c r="AY34" s="883"/>
      <c r="AZ34" s="501"/>
      <c r="BA34" s="883"/>
      <c r="BB34" s="500"/>
      <c r="BC34" s="883"/>
      <c r="BD34" s="500"/>
      <c r="BE34" s="883"/>
      <c r="BF34" s="427"/>
      <c r="BH34" s="1046"/>
      <c r="BI34" s="1047"/>
      <c r="BJ34" s="1047"/>
      <c r="BK34" s="1048"/>
      <c r="BL34" s="1052" t="s">
        <v>552</v>
      </c>
      <c r="BM34" s="1053"/>
      <c r="BN34" s="1080"/>
      <c r="BO34" s="1081"/>
      <c r="BP34" s="1081"/>
      <c r="BQ34" s="757" t="s">
        <v>909</v>
      </c>
      <c r="BR34" s="764"/>
      <c r="BS34" s="941"/>
      <c r="BT34" s="941"/>
      <c r="BU34" s="941"/>
      <c r="BV34" s="941"/>
      <c r="BW34" s="941"/>
      <c r="BX34" s="941"/>
      <c r="BY34" s="941"/>
      <c r="BZ34" s="941"/>
      <c r="CA34" s="941"/>
      <c r="CB34" s="764"/>
      <c r="CC34" s="770"/>
      <c r="CD34" s="757" t="s">
        <v>909</v>
      </c>
      <c r="CE34" s="764"/>
      <c r="CF34" s="941"/>
      <c r="CG34" s="941"/>
      <c r="CH34" s="941"/>
      <c r="CI34" s="941"/>
      <c r="CJ34" s="941"/>
      <c r="CK34" s="941"/>
      <c r="CL34" s="941"/>
      <c r="CM34" s="941"/>
      <c r="CN34" s="941"/>
      <c r="CO34" s="941"/>
      <c r="CP34" s="941"/>
      <c r="CQ34" s="941"/>
      <c r="CR34" s="764"/>
      <c r="CS34" s="764"/>
      <c r="CT34" s="757" t="s">
        <v>909</v>
      </c>
    </row>
    <row r="35" spans="1:98" ht="1.5" customHeight="1" x14ac:dyDescent="0.15">
      <c r="A35" s="1038"/>
      <c r="B35" s="419"/>
      <c r="C35" s="397"/>
      <c r="D35" s="397"/>
      <c r="E35" s="397"/>
      <c r="F35" s="397"/>
      <c r="G35" s="397"/>
      <c r="H35" s="397"/>
      <c r="I35" s="431"/>
      <c r="J35" s="432"/>
      <c r="K35" s="433"/>
      <c r="L35" s="508"/>
      <c r="M35" s="502"/>
      <c r="N35" s="502"/>
      <c r="O35" s="502"/>
      <c r="P35" s="502"/>
      <c r="Q35" s="502"/>
      <c r="R35" s="502"/>
      <c r="S35" s="502"/>
      <c r="T35" s="502"/>
      <c r="U35" s="502"/>
      <c r="V35" s="502"/>
      <c r="W35" s="502"/>
      <c r="X35" s="502"/>
      <c r="Y35" s="502"/>
      <c r="Z35" s="502"/>
      <c r="AA35" s="434"/>
      <c r="AB35" s="423"/>
      <c r="AC35" s="424"/>
      <c r="AD35" s="425"/>
      <c r="AE35" s="424"/>
      <c r="AF35" s="435"/>
      <c r="AG35" s="436"/>
      <c r="AH35" s="436"/>
      <c r="AI35" s="436"/>
      <c r="AJ35" s="436"/>
      <c r="AK35" s="436"/>
      <c r="AL35" s="436"/>
      <c r="AM35" s="397"/>
      <c r="AN35" s="435"/>
      <c r="AO35" s="398"/>
      <c r="AP35" s="437"/>
      <c r="AQ35" s="504"/>
      <c r="AR35" s="504"/>
      <c r="AS35" s="504"/>
      <c r="AT35" s="504"/>
      <c r="AU35" s="504"/>
      <c r="AV35" s="504"/>
      <c r="AW35" s="504"/>
      <c r="AX35" s="504"/>
      <c r="AY35" s="504"/>
      <c r="AZ35" s="504"/>
      <c r="BA35" s="504"/>
      <c r="BB35" s="504"/>
      <c r="BC35" s="504"/>
      <c r="BD35" s="504"/>
      <c r="BE35" s="504"/>
      <c r="BF35" s="438"/>
      <c r="BH35" s="1049"/>
      <c r="BI35" s="1050"/>
      <c r="BJ35" s="1050"/>
      <c r="BK35" s="1051"/>
      <c r="BL35" s="1054"/>
      <c r="BM35" s="1055"/>
      <c r="BN35" s="1082"/>
      <c r="BO35" s="1083"/>
      <c r="BP35" s="1083"/>
      <c r="BQ35" s="496"/>
      <c r="BR35" s="377"/>
      <c r="BS35" s="952"/>
      <c r="BT35" s="952"/>
      <c r="BU35" s="952"/>
      <c r="BV35" s="952"/>
      <c r="BW35" s="952"/>
      <c r="BX35" s="952"/>
      <c r="BY35" s="952"/>
      <c r="BZ35" s="952"/>
      <c r="CA35" s="952"/>
      <c r="CB35" s="377"/>
      <c r="CC35" s="377"/>
      <c r="CD35" s="386"/>
      <c r="CE35" s="377"/>
      <c r="CF35" s="952"/>
      <c r="CG35" s="952"/>
      <c r="CH35" s="952"/>
      <c r="CI35" s="952"/>
      <c r="CJ35" s="952"/>
      <c r="CK35" s="952"/>
      <c r="CL35" s="952"/>
      <c r="CM35" s="952"/>
      <c r="CN35" s="952"/>
      <c r="CO35" s="952"/>
      <c r="CP35" s="952"/>
      <c r="CQ35" s="952"/>
      <c r="CR35" s="377"/>
      <c r="CS35" s="377"/>
      <c r="CT35" s="386"/>
    </row>
    <row r="36" spans="1:98" ht="1.5" customHeight="1" x14ac:dyDescent="0.15">
      <c r="A36" s="1038"/>
      <c r="B36" s="419"/>
      <c r="C36" s="392"/>
      <c r="D36" s="392"/>
      <c r="E36" s="392"/>
      <c r="F36" s="392"/>
      <c r="G36" s="392"/>
      <c r="H36" s="392"/>
      <c r="I36" s="408"/>
      <c r="J36" s="409"/>
      <c r="K36" s="410"/>
      <c r="L36" s="509"/>
      <c r="M36" s="503"/>
      <c r="N36" s="503"/>
      <c r="O36" s="503"/>
      <c r="P36" s="503"/>
      <c r="Q36" s="503"/>
      <c r="R36" s="503"/>
      <c r="S36" s="503"/>
      <c r="T36" s="503"/>
      <c r="U36" s="503"/>
      <c r="V36" s="503"/>
      <c r="W36" s="503"/>
      <c r="X36" s="503"/>
      <c r="Y36" s="503"/>
      <c r="Z36" s="503"/>
      <c r="AA36" s="411"/>
      <c r="AB36" s="423"/>
      <c r="AC36" s="424"/>
      <c r="AD36" s="425"/>
      <c r="AE36" s="424"/>
      <c r="AF36" s="415"/>
      <c r="AG36" s="439"/>
      <c r="AH36" s="439"/>
      <c r="AI36" s="439"/>
      <c r="AJ36" s="439"/>
      <c r="AK36" s="439"/>
      <c r="AL36" s="439"/>
      <c r="AM36" s="392"/>
      <c r="AN36" s="415"/>
      <c r="AO36" s="393"/>
      <c r="AP36" s="416"/>
      <c r="AQ36" s="505"/>
      <c r="AR36" s="505"/>
      <c r="AS36" s="505"/>
      <c r="AT36" s="505"/>
      <c r="AU36" s="505"/>
      <c r="AV36" s="505"/>
      <c r="AW36" s="505"/>
      <c r="AX36" s="505"/>
      <c r="AY36" s="505"/>
      <c r="AZ36" s="505"/>
      <c r="BA36" s="505"/>
      <c r="BB36" s="505"/>
      <c r="BC36" s="505"/>
      <c r="BD36" s="505"/>
      <c r="BE36" s="505"/>
      <c r="BF36" s="417"/>
      <c r="BH36" s="1049"/>
      <c r="BI36" s="1050"/>
      <c r="BJ36" s="1050"/>
      <c r="BK36" s="1051"/>
      <c r="BL36" s="440"/>
      <c r="BM36" s="386"/>
      <c r="BN36" s="1082"/>
      <c r="BO36" s="1083"/>
      <c r="BP36" s="1083"/>
      <c r="BQ36" s="496"/>
      <c r="BR36" s="377"/>
      <c r="BS36" s="952"/>
      <c r="BT36" s="952"/>
      <c r="BU36" s="952"/>
      <c r="BV36" s="952"/>
      <c r="BW36" s="952"/>
      <c r="BX36" s="952"/>
      <c r="BY36" s="952"/>
      <c r="BZ36" s="952"/>
      <c r="CA36" s="952"/>
      <c r="CB36" s="377"/>
      <c r="CC36" s="377"/>
      <c r="CD36" s="386"/>
      <c r="CE36" s="377"/>
      <c r="CF36" s="952"/>
      <c r="CG36" s="952"/>
      <c r="CH36" s="952"/>
      <c r="CI36" s="952"/>
      <c r="CJ36" s="952"/>
      <c r="CK36" s="952"/>
      <c r="CL36" s="952"/>
      <c r="CM36" s="952"/>
      <c r="CN36" s="952"/>
      <c r="CO36" s="952"/>
      <c r="CP36" s="952"/>
      <c r="CQ36" s="952"/>
      <c r="CR36" s="377"/>
      <c r="CS36" s="377"/>
      <c r="CT36" s="386"/>
    </row>
    <row r="37" spans="1:98" ht="8.25" customHeight="1" x14ac:dyDescent="0.15">
      <c r="A37" s="1038"/>
      <c r="B37" s="869" t="s">
        <v>553</v>
      </c>
      <c r="C37" s="377"/>
      <c r="D37" s="1036" t="s">
        <v>554</v>
      </c>
      <c r="E37" s="1036"/>
      <c r="F37" s="1036"/>
      <c r="G37" s="1036"/>
      <c r="H37" s="1002" t="s">
        <v>555</v>
      </c>
      <c r="I37" s="420"/>
      <c r="J37" s="877" t="s">
        <v>556</v>
      </c>
      <c r="K37" s="429"/>
      <c r="L37" s="912" t="str">
        <f>印字要求!I5</f>
        <v/>
      </c>
      <c r="M37" s="500"/>
      <c r="N37" s="882" t="str">
        <f>印字要求!J5</f>
        <v/>
      </c>
      <c r="O37" s="501"/>
      <c r="P37" s="882" t="str">
        <f>印字要求!K5</f>
        <v/>
      </c>
      <c r="Q37" s="500"/>
      <c r="R37" s="882" t="str">
        <f>印字要求!L5</f>
        <v/>
      </c>
      <c r="S37" s="500"/>
      <c r="T37" s="882" t="str">
        <f>印字要求!M5</f>
        <v/>
      </c>
      <c r="U37" s="501"/>
      <c r="V37" s="882" t="str">
        <f>印字要求!N5</f>
        <v/>
      </c>
      <c r="W37" s="500"/>
      <c r="X37" s="882" t="str">
        <f>印字要求!O5</f>
        <v/>
      </c>
      <c r="Y37" s="500"/>
      <c r="Z37" s="882" t="str">
        <f>印字要求!P5</f>
        <v/>
      </c>
      <c r="AA37" s="422"/>
      <c r="AB37" s="423"/>
      <c r="AC37" s="424"/>
      <c r="AD37" s="425"/>
      <c r="AE37" s="424"/>
      <c r="AF37" s="441"/>
      <c r="AG37" s="1045" t="s">
        <v>836</v>
      </c>
      <c r="AH37" s="1045"/>
      <c r="AI37" s="1045"/>
      <c r="AJ37" s="1045"/>
      <c r="AK37" s="1045"/>
      <c r="AL37" s="1031"/>
      <c r="AM37" s="389"/>
      <c r="AN37" s="880" t="s">
        <v>557</v>
      </c>
      <c r="AO37" s="881"/>
      <c r="AP37" s="421"/>
      <c r="AQ37" s="912" t="str">
        <f>印字要求!S5</f>
        <v/>
      </c>
      <c r="AR37" s="500"/>
      <c r="AS37" s="882" t="str">
        <f>印字要求!T5</f>
        <v/>
      </c>
      <c r="AT37" s="501"/>
      <c r="AU37" s="882" t="str">
        <f>印字要求!U5</f>
        <v/>
      </c>
      <c r="AV37" s="500"/>
      <c r="AW37" s="882" t="str">
        <f>印字要求!V5</f>
        <v/>
      </c>
      <c r="AX37" s="500"/>
      <c r="AY37" s="882" t="str">
        <f>印字要求!W5</f>
        <v/>
      </c>
      <c r="AZ37" s="501"/>
      <c r="BA37" s="882" t="str">
        <f>印字要求!X5</f>
        <v/>
      </c>
      <c r="BB37" s="500"/>
      <c r="BC37" s="882" t="str">
        <f>印字要求!Y5</f>
        <v/>
      </c>
      <c r="BD37" s="500"/>
      <c r="BE37" s="882" t="str">
        <f>印字要求!Z5</f>
        <v/>
      </c>
      <c r="BF37" s="427"/>
      <c r="BH37" s="1049"/>
      <c r="BI37" s="1050"/>
      <c r="BJ37" s="1050"/>
      <c r="BK37" s="1051"/>
      <c r="BL37" s="891"/>
      <c r="BM37" s="892"/>
      <c r="BN37" s="1084"/>
      <c r="BO37" s="1085"/>
      <c r="BP37" s="1085"/>
      <c r="BQ37" s="771"/>
      <c r="BR37" s="870"/>
      <c r="BS37" s="871"/>
      <c r="BT37" s="871"/>
      <c r="BU37" s="871"/>
      <c r="BV37" s="871"/>
      <c r="BW37" s="871"/>
      <c r="BX37" s="871"/>
      <c r="BY37" s="871"/>
      <c r="BZ37" s="871"/>
      <c r="CA37" s="871"/>
      <c r="CB37" s="871"/>
      <c r="CC37" s="871"/>
      <c r="CD37" s="872"/>
      <c r="CE37" s="870"/>
      <c r="CF37" s="871"/>
      <c r="CG37" s="871"/>
      <c r="CH37" s="871"/>
      <c r="CI37" s="871"/>
      <c r="CJ37" s="871"/>
      <c r="CK37" s="871"/>
      <c r="CL37" s="871"/>
      <c r="CM37" s="871"/>
      <c r="CN37" s="871"/>
      <c r="CO37" s="871"/>
      <c r="CP37" s="871"/>
      <c r="CQ37" s="871"/>
      <c r="CR37" s="871"/>
      <c r="CS37" s="871"/>
      <c r="CT37" s="872"/>
    </row>
    <row r="38" spans="1:98" ht="8.25" customHeight="1" x14ac:dyDescent="0.15">
      <c r="A38" s="1038"/>
      <c r="B38" s="869"/>
      <c r="C38" s="377"/>
      <c r="D38" s="1036" t="s">
        <v>558</v>
      </c>
      <c r="E38" s="1036"/>
      <c r="F38" s="1036"/>
      <c r="G38" s="1036"/>
      <c r="H38" s="1002"/>
      <c r="I38" s="420"/>
      <c r="J38" s="877"/>
      <c r="K38" s="429"/>
      <c r="L38" s="913"/>
      <c r="M38" s="500"/>
      <c r="N38" s="883"/>
      <c r="O38" s="501"/>
      <c r="P38" s="883"/>
      <c r="Q38" s="500"/>
      <c r="R38" s="883"/>
      <c r="S38" s="500"/>
      <c r="T38" s="883"/>
      <c r="U38" s="501"/>
      <c r="V38" s="883"/>
      <c r="W38" s="500"/>
      <c r="X38" s="883"/>
      <c r="Y38" s="500"/>
      <c r="Z38" s="883"/>
      <c r="AA38" s="422"/>
      <c r="AB38" s="423"/>
      <c r="AC38" s="424"/>
      <c r="AD38" s="425"/>
      <c r="AE38" s="424"/>
      <c r="AF38" s="441"/>
      <c r="AG38" s="1045"/>
      <c r="AH38" s="1045"/>
      <c r="AI38" s="1045"/>
      <c r="AJ38" s="1045"/>
      <c r="AK38" s="1045"/>
      <c r="AL38" s="1031"/>
      <c r="AM38" s="389"/>
      <c r="AN38" s="880"/>
      <c r="AO38" s="881"/>
      <c r="AP38" s="429"/>
      <c r="AQ38" s="913"/>
      <c r="AR38" s="500"/>
      <c r="AS38" s="883"/>
      <c r="AT38" s="501"/>
      <c r="AU38" s="883"/>
      <c r="AV38" s="500"/>
      <c r="AW38" s="883"/>
      <c r="AX38" s="500"/>
      <c r="AY38" s="883"/>
      <c r="AZ38" s="501"/>
      <c r="BA38" s="883"/>
      <c r="BB38" s="500"/>
      <c r="BC38" s="883"/>
      <c r="BD38" s="500"/>
      <c r="BE38" s="883"/>
      <c r="BF38" s="427"/>
      <c r="BH38" s="897"/>
      <c r="BI38" s="898"/>
      <c r="BJ38" s="898"/>
      <c r="BK38" s="899"/>
      <c r="BL38" s="891"/>
      <c r="BM38" s="892"/>
      <c r="BN38" s="903"/>
      <c r="BO38" s="904"/>
      <c r="BP38" s="904"/>
      <c r="BQ38" s="905"/>
      <c r="BR38" s="870"/>
      <c r="BS38" s="871"/>
      <c r="BT38" s="871"/>
      <c r="BU38" s="871"/>
      <c r="BV38" s="871"/>
      <c r="BW38" s="871"/>
      <c r="BX38" s="871"/>
      <c r="BY38" s="871"/>
      <c r="BZ38" s="871"/>
      <c r="CA38" s="871"/>
      <c r="CB38" s="871"/>
      <c r="CC38" s="871"/>
      <c r="CD38" s="872"/>
      <c r="CE38" s="870"/>
      <c r="CF38" s="871"/>
      <c r="CG38" s="871"/>
      <c r="CH38" s="871"/>
      <c r="CI38" s="871"/>
      <c r="CJ38" s="871"/>
      <c r="CK38" s="871"/>
      <c r="CL38" s="871"/>
      <c r="CM38" s="871"/>
      <c r="CN38" s="871"/>
      <c r="CO38" s="871"/>
      <c r="CP38" s="871"/>
      <c r="CQ38" s="871"/>
      <c r="CR38" s="871"/>
      <c r="CS38" s="871"/>
      <c r="CT38" s="872"/>
    </row>
    <row r="39" spans="1:98" ht="1.5" customHeight="1" x14ac:dyDescent="0.15">
      <c r="A39" s="1038"/>
      <c r="B39" s="869"/>
      <c r="C39" s="377"/>
      <c r="D39" s="377"/>
      <c r="E39" s="377"/>
      <c r="F39" s="377"/>
      <c r="G39" s="377"/>
      <c r="H39" s="377"/>
      <c r="I39" s="442"/>
      <c r="J39" s="432"/>
      <c r="K39" s="433"/>
      <c r="L39" s="508"/>
      <c r="M39" s="502"/>
      <c r="N39" s="502"/>
      <c r="O39" s="502"/>
      <c r="P39" s="502"/>
      <c r="Q39" s="502"/>
      <c r="R39" s="502"/>
      <c r="S39" s="502"/>
      <c r="T39" s="502"/>
      <c r="U39" s="502"/>
      <c r="V39" s="502"/>
      <c r="W39" s="502"/>
      <c r="X39" s="502"/>
      <c r="Y39" s="502"/>
      <c r="Z39" s="502"/>
      <c r="AA39" s="434"/>
      <c r="AB39" s="423"/>
      <c r="AC39" s="424"/>
      <c r="AD39" s="425"/>
      <c r="AE39" s="424"/>
      <c r="AF39" s="435"/>
      <c r="AG39" s="436"/>
      <c r="AH39" s="436"/>
      <c r="AI39" s="436"/>
      <c r="AJ39" s="436"/>
      <c r="AK39" s="436"/>
      <c r="AL39" s="436"/>
      <c r="AM39" s="397"/>
      <c r="AN39" s="435"/>
      <c r="AO39" s="398"/>
      <c r="AP39" s="437"/>
      <c r="AQ39" s="504"/>
      <c r="AR39" s="504"/>
      <c r="AS39" s="504"/>
      <c r="AT39" s="504"/>
      <c r="AU39" s="504"/>
      <c r="AV39" s="504"/>
      <c r="AW39" s="504"/>
      <c r="AX39" s="504"/>
      <c r="AY39" s="504"/>
      <c r="AZ39" s="504"/>
      <c r="BA39" s="504"/>
      <c r="BB39" s="504"/>
      <c r="BC39" s="504"/>
      <c r="BD39" s="504"/>
      <c r="BE39" s="504"/>
      <c r="BF39" s="438"/>
      <c r="BH39" s="897"/>
      <c r="BI39" s="898"/>
      <c r="BJ39" s="898"/>
      <c r="BK39" s="899"/>
      <c r="BL39" s="762"/>
      <c r="BM39" s="763"/>
      <c r="BN39" s="903"/>
      <c r="BO39" s="904"/>
      <c r="BP39" s="904"/>
      <c r="BQ39" s="905"/>
      <c r="BR39" s="377"/>
      <c r="BS39" s="377"/>
      <c r="BT39" s="377"/>
      <c r="BU39" s="377"/>
      <c r="BV39" s="377"/>
      <c r="BW39" s="377"/>
      <c r="BX39" s="377"/>
      <c r="BY39" s="377"/>
      <c r="BZ39" s="377"/>
      <c r="CA39" s="377"/>
      <c r="CB39" s="377"/>
      <c r="CC39" s="377"/>
      <c r="CD39" s="386"/>
      <c r="CE39" s="383"/>
      <c r="CF39" s="954"/>
      <c r="CG39" s="954"/>
      <c r="CH39" s="954"/>
      <c r="CI39" s="954"/>
      <c r="CJ39" s="954"/>
      <c r="CK39" s="954"/>
      <c r="CL39" s="954"/>
      <c r="CM39" s="954"/>
      <c r="CN39" s="954"/>
      <c r="CO39" s="954"/>
      <c r="CP39" s="954"/>
      <c r="CQ39" s="954"/>
      <c r="CR39" s="954"/>
      <c r="CS39" s="954"/>
      <c r="CT39" s="443"/>
    </row>
    <row r="40" spans="1:98" ht="1.5" customHeight="1" x14ac:dyDescent="0.15">
      <c r="A40" s="1038"/>
      <c r="B40" s="869"/>
      <c r="C40" s="392"/>
      <c r="D40" s="392"/>
      <c r="E40" s="392"/>
      <c r="F40" s="392"/>
      <c r="G40" s="392"/>
      <c r="H40" s="392"/>
      <c r="I40" s="408"/>
      <c r="J40" s="409"/>
      <c r="K40" s="410"/>
      <c r="L40" s="509"/>
      <c r="M40" s="503"/>
      <c r="N40" s="503"/>
      <c r="O40" s="503"/>
      <c r="P40" s="503"/>
      <c r="Q40" s="503"/>
      <c r="R40" s="503"/>
      <c r="S40" s="503"/>
      <c r="T40" s="503"/>
      <c r="U40" s="503"/>
      <c r="V40" s="503"/>
      <c r="W40" s="503"/>
      <c r="X40" s="503"/>
      <c r="Y40" s="503"/>
      <c r="Z40" s="503"/>
      <c r="AA40" s="411"/>
      <c r="AB40" s="423"/>
      <c r="AC40" s="424"/>
      <c r="AD40" s="425"/>
      <c r="AE40" s="424"/>
      <c r="AF40" s="377"/>
      <c r="AG40" s="375"/>
      <c r="AH40" s="375"/>
      <c r="AI40" s="375"/>
      <c r="AJ40" s="375"/>
      <c r="AK40" s="375"/>
      <c r="AL40" s="375"/>
      <c r="AM40" s="377"/>
      <c r="AN40" s="415"/>
      <c r="AO40" s="393"/>
      <c r="AP40" s="416"/>
      <c r="AQ40" s="505"/>
      <c r="AR40" s="505"/>
      <c r="AS40" s="505"/>
      <c r="AT40" s="505"/>
      <c r="AU40" s="505"/>
      <c r="AV40" s="505"/>
      <c r="AW40" s="505"/>
      <c r="AX40" s="505"/>
      <c r="AY40" s="505"/>
      <c r="AZ40" s="505"/>
      <c r="BA40" s="505"/>
      <c r="BB40" s="505"/>
      <c r="BC40" s="505"/>
      <c r="BD40" s="505"/>
      <c r="BE40" s="505"/>
      <c r="BF40" s="417"/>
      <c r="BH40" s="897"/>
      <c r="BI40" s="898"/>
      <c r="BJ40" s="898"/>
      <c r="BK40" s="899"/>
      <c r="BL40" s="893"/>
      <c r="BM40" s="894"/>
      <c r="BN40" s="903"/>
      <c r="BO40" s="904"/>
      <c r="BP40" s="904"/>
      <c r="BQ40" s="905"/>
      <c r="BR40" s="377"/>
      <c r="BS40" s="942"/>
      <c r="BT40" s="942"/>
      <c r="BU40" s="942"/>
      <c r="BV40" s="942"/>
      <c r="BW40" s="942"/>
      <c r="BX40" s="942"/>
      <c r="BY40" s="942"/>
      <c r="BZ40" s="942"/>
      <c r="CA40" s="942"/>
      <c r="CB40" s="942"/>
      <c r="CC40" s="942"/>
      <c r="CD40" s="957"/>
      <c r="CE40" s="377"/>
      <c r="CF40" s="954"/>
      <c r="CG40" s="954"/>
      <c r="CH40" s="954"/>
      <c r="CI40" s="954"/>
      <c r="CJ40" s="954"/>
      <c r="CK40" s="954"/>
      <c r="CL40" s="954"/>
      <c r="CM40" s="954"/>
      <c r="CN40" s="954"/>
      <c r="CO40" s="954"/>
      <c r="CP40" s="954"/>
      <c r="CQ40" s="954"/>
      <c r="CR40" s="954"/>
      <c r="CS40" s="954"/>
      <c r="CT40" s="386"/>
    </row>
    <row r="41" spans="1:98" ht="8.25" customHeight="1" x14ac:dyDescent="0.15">
      <c r="A41" s="1038"/>
      <c r="B41" s="869"/>
      <c r="C41" s="377"/>
      <c r="D41" s="1040" t="s">
        <v>837</v>
      </c>
      <c r="E41" s="1040"/>
      <c r="F41" s="1040"/>
      <c r="G41" s="1040"/>
      <c r="H41" s="1040"/>
      <c r="I41" s="420"/>
      <c r="J41" s="877" t="s">
        <v>559</v>
      </c>
      <c r="K41" s="429"/>
      <c r="L41" s="912" t="str">
        <f>印字要求!I7</f>
        <v/>
      </c>
      <c r="M41" s="500"/>
      <c r="N41" s="882" t="str">
        <f>印字要求!J7</f>
        <v/>
      </c>
      <c r="O41" s="501"/>
      <c r="P41" s="882" t="str">
        <f>印字要求!K7</f>
        <v/>
      </c>
      <c r="Q41" s="500"/>
      <c r="R41" s="882" t="str">
        <f>印字要求!L7</f>
        <v/>
      </c>
      <c r="S41" s="500"/>
      <c r="T41" s="882" t="str">
        <f>印字要求!M7</f>
        <v/>
      </c>
      <c r="U41" s="501"/>
      <c r="V41" s="882" t="str">
        <f>印字要求!N7</f>
        <v/>
      </c>
      <c r="W41" s="500"/>
      <c r="X41" s="882" t="str">
        <f>印字要求!O7</f>
        <v/>
      </c>
      <c r="Y41" s="500"/>
      <c r="Z41" s="882" t="str">
        <f>印字要求!P7</f>
        <v/>
      </c>
      <c r="AA41" s="422"/>
      <c r="AB41" s="423"/>
      <c r="AC41" s="424"/>
      <c r="AD41" s="425"/>
      <c r="AE41" s="424"/>
      <c r="AF41" s="444"/>
      <c r="AG41" s="1043" t="s">
        <v>560</v>
      </c>
      <c r="AH41" s="1043"/>
      <c r="AI41" s="1043"/>
      <c r="AJ41" s="1043"/>
      <c r="AK41" s="1043"/>
      <c r="AL41" s="1044"/>
      <c r="AM41" s="389"/>
      <c r="AN41" s="880" t="s">
        <v>561</v>
      </c>
      <c r="AO41" s="881"/>
      <c r="AP41" s="421"/>
      <c r="AQ41" s="912" t="str">
        <f>印字要求!S7</f>
        <v/>
      </c>
      <c r="AR41" s="500"/>
      <c r="AS41" s="882" t="str">
        <f>印字要求!T7</f>
        <v/>
      </c>
      <c r="AT41" s="501"/>
      <c r="AU41" s="882" t="str">
        <f>印字要求!U7</f>
        <v/>
      </c>
      <c r="AV41" s="500"/>
      <c r="AW41" s="882" t="str">
        <f>印字要求!V7</f>
        <v/>
      </c>
      <c r="AX41" s="500"/>
      <c r="AY41" s="882" t="str">
        <f>印字要求!W7</f>
        <v/>
      </c>
      <c r="AZ41" s="501"/>
      <c r="BA41" s="882" t="str">
        <f>印字要求!X7</f>
        <v/>
      </c>
      <c r="BB41" s="500"/>
      <c r="BC41" s="882" t="str">
        <f>印字要求!Y7</f>
        <v/>
      </c>
      <c r="BD41" s="500"/>
      <c r="BE41" s="882" t="str">
        <f>印字要求!Z7</f>
        <v/>
      </c>
      <c r="BF41" s="427"/>
      <c r="BH41" s="900"/>
      <c r="BI41" s="901"/>
      <c r="BJ41" s="901"/>
      <c r="BK41" s="902"/>
      <c r="BL41" s="895"/>
      <c r="BM41" s="896"/>
      <c r="BN41" s="903"/>
      <c r="BO41" s="904"/>
      <c r="BP41" s="904"/>
      <c r="BQ41" s="905"/>
      <c r="BR41" s="397"/>
      <c r="BS41" s="943"/>
      <c r="BT41" s="943"/>
      <c r="BU41" s="943"/>
      <c r="BV41" s="943"/>
      <c r="BW41" s="943"/>
      <c r="BX41" s="943"/>
      <c r="BY41" s="943"/>
      <c r="BZ41" s="943"/>
      <c r="CA41" s="943"/>
      <c r="CB41" s="943"/>
      <c r="CC41" s="943"/>
      <c r="CD41" s="958"/>
      <c r="CE41" s="397"/>
      <c r="CF41" s="956"/>
      <c r="CG41" s="956"/>
      <c r="CH41" s="956"/>
      <c r="CI41" s="956"/>
      <c r="CJ41" s="956"/>
      <c r="CK41" s="956"/>
      <c r="CL41" s="956"/>
      <c r="CM41" s="956"/>
      <c r="CN41" s="956"/>
      <c r="CO41" s="956"/>
      <c r="CP41" s="956"/>
      <c r="CQ41" s="956"/>
      <c r="CR41" s="956"/>
      <c r="CS41" s="956"/>
      <c r="CT41" s="398"/>
    </row>
    <row r="42" spans="1:98" ht="8.25" customHeight="1" x14ac:dyDescent="0.15">
      <c r="A42" s="1038"/>
      <c r="B42" s="869"/>
      <c r="C42" s="377"/>
      <c r="D42" s="1040"/>
      <c r="E42" s="1040"/>
      <c r="F42" s="1040"/>
      <c r="G42" s="1040"/>
      <c r="H42" s="1040"/>
      <c r="I42" s="420"/>
      <c r="J42" s="877"/>
      <c r="K42" s="429"/>
      <c r="L42" s="913"/>
      <c r="M42" s="500"/>
      <c r="N42" s="883"/>
      <c r="O42" s="501"/>
      <c r="P42" s="883"/>
      <c r="Q42" s="500"/>
      <c r="R42" s="883"/>
      <c r="S42" s="500"/>
      <c r="T42" s="883"/>
      <c r="U42" s="501"/>
      <c r="V42" s="883"/>
      <c r="W42" s="500"/>
      <c r="X42" s="883"/>
      <c r="Y42" s="500"/>
      <c r="Z42" s="883"/>
      <c r="AA42" s="422"/>
      <c r="AB42" s="423"/>
      <c r="AC42" s="424"/>
      <c r="AD42" s="425"/>
      <c r="AE42" s="424"/>
      <c r="AF42" s="444"/>
      <c r="AG42" s="1043"/>
      <c r="AH42" s="1043"/>
      <c r="AI42" s="1043"/>
      <c r="AJ42" s="1043"/>
      <c r="AK42" s="1043"/>
      <c r="AL42" s="1044"/>
      <c r="AM42" s="389"/>
      <c r="AN42" s="880"/>
      <c r="AO42" s="881"/>
      <c r="AP42" s="429"/>
      <c r="AQ42" s="913"/>
      <c r="AR42" s="500"/>
      <c r="AS42" s="883"/>
      <c r="AT42" s="501"/>
      <c r="AU42" s="883"/>
      <c r="AV42" s="500"/>
      <c r="AW42" s="883"/>
      <c r="AX42" s="500"/>
      <c r="AY42" s="883"/>
      <c r="AZ42" s="501"/>
      <c r="BA42" s="883"/>
      <c r="BB42" s="500"/>
      <c r="BC42" s="883"/>
      <c r="BD42" s="500"/>
      <c r="BE42" s="883"/>
      <c r="BF42" s="427"/>
      <c r="BH42" s="1046"/>
      <c r="BI42" s="1047"/>
      <c r="BJ42" s="1047"/>
      <c r="BK42" s="1048"/>
      <c r="BL42" s="1089"/>
      <c r="BM42" s="1090"/>
      <c r="BN42" s="903"/>
      <c r="BO42" s="904"/>
      <c r="BP42" s="904"/>
      <c r="BQ42" s="905"/>
      <c r="BR42" s="760"/>
      <c r="BS42" s="941"/>
      <c r="BT42" s="941"/>
      <c r="BU42" s="941"/>
      <c r="BV42" s="941"/>
      <c r="BW42" s="941"/>
      <c r="BX42" s="941"/>
      <c r="BY42" s="941"/>
      <c r="BZ42" s="941"/>
      <c r="CA42" s="941"/>
      <c r="CB42" s="941"/>
      <c r="CC42" s="941"/>
      <c r="CD42" s="761"/>
      <c r="CE42" s="950"/>
      <c r="CF42" s="936"/>
      <c r="CG42" s="936"/>
      <c r="CH42" s="936"/>
      <c r="CI42" s="936"/>
      <c r="CJ42" s="936"/>
      <c r="CK42" s="936"/>
      <c r="CL42" s="936"/>
      <c r="CM42" s="936"/>
      <c r="CN42" s="936"/>
      <c r="CO42" s="936"/>
      <c r="CP42" s="936"/>
      <c r="CQ42" s="936"/>
      <c r="CR42" s="936"/>
      <c r="CS42" s="936"/>
      <c r="CT42" s="386"/>
    </row>
    <row r="43" spans="1:98" ht="1.5" customHeight="1" x14ac:dyDescent="0.15">
      <c r="A43" s="1038"/>
      <c r="B43" s="869"/>
      <c r="C43" s="397"/>
      <c r="D43" s="397"/>
      <c r="E43" s="397"/>
      <c r="F43" s="397"/>
      <c r="G43" s="397"/>
      <c r="H43" s="397"/>
      <c r="I43" s="431"/>
      <c r="J43" s="432"/>
      <c r="K43" s="433"/>
      <c r="L43" s="508"/>
      <c r="M43" s="502"/>
      <c r="N43" s="502"/>
      <c r="O43" s="502"/>
      <c r="P43" s="502"/>
      <c r="Q43" s="502"/>
      <c r="R43" s="502"/>
      <c r="S43" s="502"/>
      <c r="T43" s="502"/>
      <c r="U43" s="502"/>
      <c r="V43" s="502"/>
      <c r="W43" s="502"/>
      <c r="X43" s="502"/>
      <c r="Y43" s="502"/>
      <c r="Z43" s="502"/>
      <c r="AA43" s="434"/>
      <c r="AB43" s="423"/>
      <c r="AC43" s="424"/>
      <c r="AD43" s="425"/>
      <c r="AE43" s="424"/>
      <c r="AF43" s="377"/>
      <c r="AG43" s="375"/>
      <c r="AH43" s="375"/>
      <c r="AI43" s="375"/>
      <c r="AJ43" s="375"/>
      <c r="AK43" s="375"/>
      <c r="AL43" s="375"/>
      <c r="AM43" s="377"/>
      <c r="AN43" s="435"/>
      <c r="AO43" s="398"/>
      <c r="AP43" s="437"/>
      <c r="AQ43" s="504"/>
      <c r="AR43" s="504"/>
      <c r="AS43" s="504"/>
      <c r="AT43" s="504"/>
      <c r="AU43" s="504"/>
      <c r="AV43" s="504"/>
      <c r="AW43" s="504"/>
      <c r="AX43" s="504"/>
      <c r="AY43" s="504"/>
      <c r="AZ43" s="504"/>
      <c r="BA43" s="504"/>
      <c r="BB43" s="504"/>
      <c r="BC43" s="504"/>
      <c r="BD43" s="504"/>
      <c r="BE43" s="504"/>
      <c r="BF43" s="438"/>
      <c r="BH43" s="1049"/>
      <c r="BI43" s="1050"/>
      <c r="BJ43" s="1050"/>
      <c r="BK43" s="1051"/>
      <c r="BL43" s="1091"/>
      <c r="BM43" s="1092"/>
      <c r="BN43" s="903"/>
      <c r="BO43" s="904"/>
      <c r="BP43" s="904"/>
      <c r="BQ43" s="905"/>
      <c r="BR43" s="760"/>
      <c r="BS43" s="942"/>
      <c r="BT43" s="942"/>
      <c r="BU43" s="942"/>
      <c r="BV43" s="942"/>
      <c r="BW43" s="942"/>
      <c r="BX43" s="942"/>
      <c r="BY43" s="942"/>
      <c r="BZ43" s="942"/>
      <c r="CA43" s="942"/>
      <c r="CB43" s="942"/>
      <c r="CC43" s="942"/>
      <c r="CD43" s="761"/>
      <c r="CE43" s="951"/>
      <c r="CF43" s="868"/>
      <c r="CG43" s="868"/>
      <c r="CH43" s="868"/>
      <c r="CI43" s="868"/>
      <c r="CJ43" s="868"/>
      <c r="CK43" s="868"/>
      <c r="CL43" s="868"/>
      <c r="CM43" s="868"/>
      <c r="CN43" s="868"/>
      <c r="CO43" s="868"/>
      <c r="CP43" s="868"/>
      <c r="CQ43" s="868"/>
      <c r="CR43" s="868"/>
      <c r="CS43" s="868"/>
      <c r="CT43" s="386"/>
    </row>
    <row r="44" spans="1:98" ht="1.5" customHeight="1" x14ac:dyDescent="0.15">
      <c r="A44" s="1038"/>
      <c r="B44" s="869"/>
      <c r="C44" s="392"/>
      <c r="D44" s="392"/>
      <c r="E44" s="392"/>
      <c r="F44" s="392"/>
      <c r="G44" s="392"/>
      <c r="H44" s="392"/>
      <c r="I44" s="408"/>
      <c r="J44" s="409"/>
      <c r="K44" s="410"/>
      <c r="L44" s="509"/>
      <c r="M44" s="503"/>
      <c r="N44" s="503"/>
      <c r="O44" s="503"/>
      <c r="P44" s="503"/>
      <c r="Q44" s="503"/>
      <c r="R44" s="503"/>
      <c r="S44" s="503"/>
      <c r="T44" s="503"/>
      <c r="U44" s="503"/>
      <c r="V44" s="503"/>
      <c r="W44" s="503"/>
      <c r="X44" s="503"/>
      <c r="Y44" s="503"/>
      <c r="Z44" s="503"/>
      <c r="AA44" s="411"/>
      <c r="AB44" s="423"/>
      <c r="AC44" s="424"/>
      <c r="AD44" s="425"/>
      <c r="AE44" s="424"/>
      <c r="AF44" s="415"/>
      <c r="AG44" s="439"/>
      <c r="AH44" s="439"/>
      <c r="AI44" s="439"/>
      <c r="AJ44" s="439"/>
      <c r="AK44" s="439"/>
      <c r="AL44" s="439"/>
      <c r="AM44" s="392"/>
      <c r="AN44" s="415"/>
      <c r="AO44" s="393"/>
      <c r="AP44" s="416"/>
      <c r="AQ44" s="505"/>
      <c r="AR44" s="505"/>
      <c r="AS44" s="505"/>
      <c r="AT44" s="505"/>
      <c r="AU44" s="505"/>
      <c r="AV44" s="505"/>
      <c r="AW44" s="505"/>
      <c r="AX44" s="505"/>
      <c r="AY44" s="505"/>
      <c r="AZ44" s="505"/>
      <c r="BA44" s="505"/>
      <c r="BB44" s="505"/>
      <c r="BC44" s="505"/>
      <c r="BD44" s="505"/>
      <c r="BE44" s="505"/>
      <c r="BF44" s="417"/>
      <c r="BH44" s="1049"/>
      <c r="BI44" s="1050"/>
      <c r="BJ44" s="1050"/>
      <c r="BK44" s="1051"/>
      <c r="BL44" s="1091"/>
      <c r="BM44" s="1092"/>
      <c r="BN44" s="903"/>
      <c r="BO44" s="904"/>
      <c r="BP44" s="904"/>
      <c r="BQ44" s="905"/>
      <c r="BR44" s="760"/>
      <c r="BS44" s="942"/>
      <c r="BT44" s="942"/>
      <c r="BU44" s="942"/>
      <c r="BV44" s="942"/>
      <c r="BW44" s="942"/>
      <c r="BX44" s="942"/>
      <c r="BY44" s="942"/>
      <c r="BZ44" s="942"/>
      <c r="CA44" s="942"/>
      <c r="CB44" s="942"/>
      <c r="CC44" s="942"/>
      <c r="CD44" s="761"/>
      <c r="CE44" s="951"/>
      <c r="CF44" s="868"/>
      <c r="CG44" s="868"/>
      <c r="CH44" s="868"/>
      <c r="CI44" s="868"/>
      <c r="CJ44" s="868"/>
      <c r="CK44" s="868"/>
      <c r="CL44" s="868"/>
      <c r="CM44" s="868"/>
      <c r="CN44" s="868"/>
      <c r="CO44" s="868"/>
      <c r="CP44" s="868"/>
      <c r="CQ44" s="868"/>
      <c r="CR44" s="868"/>
      <c r="CS44" s="868"/>
      <c r="CT44" s="386"/>
    </row>
    <row r="45" spans="1:98" ht="8.25" customHeight="1" x14ac:dyDescent="0.15">
      <c r="A45" s="1038"/>
      <c r="B45" s="869"/>
      <c r="C45" s="377"/>
      <c r="D45" s="911" t="s">
        <v>55</v>
      </c>
      <c r="E45" s="911"/>
      <c r="F45" s="911"/>
      <c r="G45" s="911"/>
      <c r="H45" s="911"/>
      <c r="I45" s="420"/>
      <c r="J45" s="877" t="s">
        <v>562</v>
      </c>
      <c r="K45" s="429"/>
      <c r="L45" s="912" t="str">
        <f>印字要求!I9</f>
        <v/>
      </c>
      <c r="M45" s="500"/>
      <c r="N45" s="882" t="str">
        <f>印字要求!J9</f>
        <v/>
      </c>
      <c r="O45" s="501"/>
      <c r="P45" s="882" t="str">
        <f>印字要求!K9</f>
        <v/>
      </c>
      <c r="Q45" s="500"/>
      <c r="R45" s="882" t="str">
        <f>印字要求!L9</f>
        <v/>
      </c>
      <c r="S45" s="500"/>
      <c r="T45" s="882" t="str">
        <f>印字要求!M9</f>
        <v/>
      </c>
      <c r="U45" s="501"/>
      <c r="V45" s="882" t="str">
        <f>印字要求!N9</f>
        <v/>
      </c>
      <c r="W45" s="500"/>
      <c r="X45" s="882" t="str">
        <f>印字要求!O9</f>
        <v/>
      </c>
      <c r="Y45" s="500"/>
      <c r="Z45" s="882" t="str">
        <f>印字要求!P9</f>
        <v/>
      </c>
      <c r="AA45" s="422"/>
      <c r="AB45" s="1107" t="s">
        <v>563</v>
      </c>
      <c r="AC45" s="1094"/>
      <c r="AD45" s="1093" t="s">
        <v>564</v>
      </c>
      <c r="AE45" s="1094"/>
      <c r="AF45" s="441"/>
      <c r="AG45" s="1208" t="s">
        <v>863</v>
      </c>
      <c r="AH45" s="1208"/>
      <c r="AI45" s="1208"/>
      <c r="AJ45" s="1208"/>
      <c r="AK45" s="1208"/>
      <c r="AL45" s="1106"/>
      <c r="AM45" s="389"/>
      <c r="AN45" s="880" t="s">
        <v>565</v>
      </c>
      <c r="AO45" s="881"/>
      <c r="AP45" s="421"/>
      <c r="AQ45" s="912" t="str">
        <f>印字要求!S9</f>
        <v/>
      </c>
      <c r="AR45" s="500"/>
      <c r="AS45" s="882" t="str">
        <f>印字要求!T9</f>
        <v/>
      </c>
      <c r="AT45" s="501"/>
      <c r="AU45" s="882" t="str">
        <f>印字要求!U9</f>
        <v/>
      </c>
      <c r="AV45" s="500"/>
      <c r="AW45" s="882" t="str">
        <f>印字要求!V9</f>
        <v/>
      </c>
      <c r="AX45" s="500"/>
      <c r="AY45" s="882" t="str">
        <f>印字要求!W9</f>
        <v/>
      </c>
      <c r="AZ45" s="501"/>
      <c r="BA45" s="882" t="str">
        <f>印字要求!X9</f>
        <v/>
      </c>
      <c r="BB45" s="500"/>
      <c r="BC45" s="882" t="str">
        <f>印字要求!Y9</f>
        <v/>
      </c>
      <c r="BD45" s="500"/>
      <c r="BE45" s="882" t="str">
        <f>印字要求!Z9</f>
        <v/>
      </c>
      <c r="BF45" s="427"/>
      <c r="BH45" s="1049"/>
      <c r="BI45" s="1050"/>
      <c r="BJ45" s="1050"/>
      <c r="BK45" s="1051"/>
      <c r="BL45" s="891"/>
      <c r="BM45" s="892"/>
      <c r="BN45" s="903"/>
      <c r="BO45" s="904"/>
      <c r="BP45" s="904"/>
      <c r="BQ45" s="905"/>
      <c r="BR45" s="870"/>
      <c r="BS45" s="871"/>
      <c r="BT45" s="871"/>
      <c r="BU45" s="871"/>
      <c r="BV45" s="871"/>
      <c r="BW45" s="871"/>
      <c r="BX45" s="871"/>
      <c r="BY45" s="871"/>
      <c r="BZ45" s="871"/>
      <c r="CA45" s="871"/>
      <c r="CB45" s="871"/>
      <c r="CC45" s="871"/>
      <c r="CD45" s="872"/>
      <c r="CE45" s="931"/>
      <c r="CF45" s="932"/>
      <c r="CG45" s="932"/>
      <c r="CH45" s="932"/>
      <c r="CI45" s="932"/>
      <c r="CJ45" s="932"/>
      <c r="CK45" s="932"/>
      <c r="CL45" s="932"/>
      <c r="CM45" s="932"/>
      <c r="CN45" s="932"/>
      <c r="CO45" s="932"/>
      <c r="CP45" s="932"/>
      <c r="CQ45" s="932"/>
      <c r="CR45" s="932"/>
      <c r="CS45" s="932"/>
      <c r="CT45" s="933"/>
    </row>
    <row r="46" spans="1:98" ht="8.25" customHeight="1" x14ac:dyDescent="0.15">
      <c r="A46" s="1038"/>
      <c r="B46" s="869"/>
      <c r="C46" s="377"/>
      <c r="D46" s="1039" t="s">
        <v>566</v>
      </c>
      <c r="E46" s="1039"/>
      <c r="F46" s="1039"/>
      <c r="G46" s="1039"/>
      <c r="H46" s="1039"/>
      <c r="I46" s="420"/>
      <c r="J46" s="877"/>
      <c r="K46" s="429"/>
      <c r="L46" s="913"/>
      <c r="M46" s="500"/>
      <c r="N46" s="883"/>
      <c r="O46" s="501"/>
      <c r="P46" s="883"/>
      <c r="Q46" s="500"/>
      <c r="R46" s="883"/>
      <c r="S46" s="500"/>
      <c r="T46" s="883"/>
      <c r="U46" s="501"/>
      <c r="V46" s="883"/>
      <c r="W46" s="500"/>
      <c r="X46" s="883"/>
      <c r="Y46" s="500"/>
      <c r="Z46" s="883"/>
      <c r="AA46" s="422"/>
      <c r="AB46" s="1107"/>
      <c r="AC46" s="1094"/>
      <c r="AD46" s="1093"/>
      <c r="AE46" s="1094"/>
      <c r="AF46" s="445"/>
      <c r="AG46" s="1208"/>
      <c r="AH46" s="1208"/>
      <c r="AI46" s="1208"/>
      <c r="AJ46" s="1208"/>
      <c r="AK46" s="1208"/>
      <c r="AL46" s="1106"/>
      <c r="AM46" s="389"/>
      <c r="AN46" s="880"/>
      <c r="AO46" s="881"/>
      <c r="AP46" s="429"/>
      <c r="AQ46" s="913"/>
      <c r="AR46" s="500"/>
      <c r="AS46" s="883"/>
      <c r="AT46" s="501"/>
      <c r="AU46" s="883"/>
      <c r="AV46" s="500"/>
      <c r="AW46" s="883"/>
      <c r="AX46" s="500"/>
      <c r="AY46" s="883"/>
      <c r="AZ46" s="501"/>
      <c r="BA46" s="883"/>
      <c r="BB46" s="500"/>
      <c r="BC46" s="883"/>
      <c r="BD46" s="500"/>
      <c r="BE46" s="883"/>
      <c r="BF46" s="427"/>
      <c r="BH46" s="897"/>
      <c r="BI46" s="898"/>
      <c r="BJ46" s="898"/>
      <c r="BK46" s="899"/>
      <c r="BL46" s="891"/>
      <c r="BM46" s="892"/>
      <c r="BN46" s="870"/>
      <c r="BO46" s="871"/>
      <c r="BP46" s="871"/>
      <c r="BQ46" s="872"/>
      <c r="BR46" s="870"/>
      <c r="BS46" s="871"/>
      <c r="BT46" s="871"/>
      <c r="BU46" s="871"/>
      <c r="BV46" s="871"/>
      <c r="BW46" s="871"/>
      <c r="BX46" s="871"/>
      <c r="BY46" s="871"/>
      <c r="BZ46" s="871"/>
      <c r="CA46" s="871"/>
      <c r="CB46" s="871"/>
      <c r="CC46" s="871"/>
      <c r="CD46" s="872"/>
      <c r="CE46" s="931"/>
      <c r="CF46" s="932"/>
      <c r="CG46" s="932"/>
      <c r="CH46" s="932"/>
      <c r="CI46" s="932"/>
      <c r="CJ46" s="932"/>
      <c r="CK46" s="932"/>
      <c r="CL46" s="932"/>
      <c r="CM46" s="932"/>
      <c r="CN46" s="932"/>
      <c r="CO46" s="932"/>
      <c r="CP46" s="932"/>
      <c r="CQ46" s="932"/>
      <c r="CR46" s="932"/>
      <c r="CS46" s="932"/>
      <c r="CT46" s="933"/>
    </row>
    <row r="47" spans="1:98" ht="1.5" customHeight="1" x14ac:dyDescent="0.15">
      <c r="A47" s="1038"/>
      <c r="B47" s="869"/>
      <c r="C47" s="397"/>
      <c r="D47" s="397"/>
      <c r="E47" s="397"/>
      <c r="F47" s="397"/>
      <c r="G47" s="397"/>
      <c r="H47" s="397"/>
      <c r="I47" s="431"/>
      <c r="J47" s="432"/>
      <c r="K47" s="433"/>
      <c r="L47" s="508"/>
      <c r="M47" s="502"/>
      <c r="N47" s="502"/>
      <c r="O47" s="502"/>
      <c r="P47" s="502"/>
      <c r="Q47" s="502"/>
      <c r="R47" s="502"/>
      <c r="S47" s="502"/>
      <c r="T47" s="502"/>
      <c r="U47" s="502"/>
      <c r="V47" s="502"/>
      <c r="W47" s="502"/>
      <c r="X47" s="502"/>
      <c r="Y47" s="502"/>
      <c r="Z47" s="502"/>
      <c r="AA47" s="434"/>
      <c r="AB47" s="1107"/>
      <c r="AC47" s="1094"/>
      <c r="AD47" s="1093"/>
      <c r="AE47" s="1094"/>
      <c r="AF47" s="435"/>
      <c r="AG47" s="436"/>
      <c r="AH47" s="436"/>
      <c r="AI47" s="436"/>
      <c r="AJ47" s="436"/>
      <c r="AK47" s="436"/>
      <c r="AL47" s="436"/>
      <c r="AM47" s="397"/>
      <c r="AN47" s="435"/>
      <c r="AO47" s="398"/>
      <c r="AP47" s="437"/>
      <c r="AQ47" s="504"/>
      <c r="AR47" s="504"/>
      <c r="AS47" s="504"/>
      <c r="AT47" s="504"/>
      <c r="AU47" s="504"/>
      <c r="AV47" s="504"/>
      <c r="AW47" s="504"/>
      <c r="AX47" s="504"/>
      <c r="AY47" s="504"/>
      <c r="AZ47" s="504"/>
      <c r="BA47" s="504"/>
      <c r="BB47" s="504"/>
      <c r="BC47" s="504"/>
      <c r="BD47" s="504"/>
      <c r="BE47" s="504"/>
      <c r="BF47" s="438"/>
      <c r="BH47" s="897"/>
      <c r="BI47" s="898"/>
      <c r="BJ47" s="898"/>
      <c r="BK47" s="899"/>
      <c r="BL47" s="762"/>
      <c r="BM47" s="763"/>
      <c r="BN47" s="870"/>
      <c r="BO47" s="871"/>
      <c r="BP47" s="871"/>
      <c r="BQ47" s="872"/>
      <c r="BR47" s="760"/>
      <c r="BS47" s="942"/>
      <c r="BT47" s="942"/>
      <c r="BU47" s="942"/>
      <c r="BV47" s="942"/>
      <c r="BW47" s="942"/>
      <c r="BX47" s="942"/>
      <c r="BY47" s="942"/>
      <c r="BZ47" s="942"/>
      <c r="CA47" s="942"/>
      <c r="CB47" s="942"/>
      <c r="CC47" s="942"/>
      <c r="CD47" s="761"/>
      <c r="CE47" s="377"/>
      <c r="CF47" s="868"/>
      <c r="CG47" s="868"/>
      <c r="CH47" s="868"/>
      <c r="CI47" s="868"/>
      <c r="CJ47" s="868"/>
      <c r="CK47" s="868"/>
      <c r="CL47" s="868"/>
      <c r="CM47" s="868"/>
      <c r="CN47" s="868"/>
      <c r="CO47" s="868"/>
      <c r="CP47" s="868"/>
      <c r="CQ47" s="868"/>
      <c r="CR47" s="868"/>
      <c r="CS47" s="868"/>
      <c r="CT47" s="386"/>
    </row>
    <row r="48" spans="1:98" ht="1.5" customHeight="1" x14ac:dyDescent="0.15">
      <c r="A48" s="1038"/>
      <c r="B48" s="869"/>
      <c r="C48" s="392"/>
      <c r="D48" s="392"/>
      <c r="E48" s="392"/>
      <c r="F48" s="392"/>
      <c r="G48" s="415"/>
      <c r="H48" s="392"/>
      <c r="I48" s="408"/>
      <c r="J48" s="409"/>
      <c r="K48" s="410"/>
      <c r="L48" s="509"/>
      <c r="M48" s="503"/>
      <c r="N48" s="503"/>
      <c r="O48" s="503"/>
      <c r="P48" s="503"/>
      <c r="Q48" s="503"/>
      <c r="R48" s="503"/>
      <c r="S48" s="503"/>
      <c r="T48" s="503"/>
      <c r="U48" s="503"/>
      <c r="V48" s="503"/>
      <c r="W48" s="503"/>
      <c r="X48" s="503"/>
      <c r="Y48" s="503"/>
      <c r="Z48" s="503"/>
      <c r="AA48" s="411"/>
      <c r="AB48" s="1107"/>
      <c r="AC48" s="1094"/>
      <c r="AD48" s="1093"/>
      <c r="AE48" s="1094"/>
      <c r="AF48" s="377"/>
      <c r="AG48" s="375"/>
      <c r="AH48" s="375"/>
      <c r="AI48" s="375"/>
      <c r="AJ48" s="375"/>
      <c r="AK48" s="375"/>
      <c r="AL48" s="375"/>
      <c r="AM48" s="377"/>
      <c r="AN48" s="415"/>
      <c r="AO48" s="393"/>
      <c r="AP48" s="416"/>
      <c r="AQ48" s="505"/>
      <c r="AR48" s="505"/>
      <c r="AS48" s="505"/>
      <c r="AT48" s="505"/>
      <c r="AU48" s="505"/>
      <c r="AV48" s="505"/>
      <c r="AW48" s="505"/>
      <c r="AX48" s="505"/>
      <c r="AY48" s="505"/>
      <c r="AZ48" s="505"/>
      <c r="BA48" s="505"/>
      <c r="BB48" s="505"/>
      <c r="BC48" s="505"/>
      <c r="BD48" s="505"/>
      <c r="BE48" s="505"/>
      <c r="BF48" s="417"/>
      <c r="BH48" s="897"/>
      <c r="BI48" s="898"/>
      <c r="BJ48" s="898"/>
      <c r="BK48" s="899"/>
      <c r="BL48" s="893"/>
      <c r="BM48" s="894"/>
      <c r="BN48" s="870"/>
      <c r="BO48" s="871"/>
      <c r="BP48" s="871"/>
      <c r="BQ48" s="872"/>
      <c r="BR48" s="760"/>
      <c r="BS48" s="942"/>
      <c r="BT48" s="942"/>
      <c r="BU48" s="942"/>
      <c r="BV48" s="942"/>
      <c r="BW48" s="942"/>
      <c r="BX48" s="942"/>
      <c r="BY48" s="942"/>
      <c r="BZ48" s="942"/>
      <c r="CA48" s="942"/>
      <c r="CB48" s="942"/>
      <c r="CC48" s="942"/>
      <c r="CD48" s="761"/>
      <c r="CE48" s="377"/>
      <c r="CF48" s="868"/>
      <c r="CG48" s="868"/>
      <c r="CH48" s="868"/>
      <c r="CI48" s="868"/>
      <c r="CJ48" s="868"/>
      <c r="CK48" s="868"/>
      <c r="CL48" s="868"/>
      <c r="CM48" s="868"/>
      <c r="CN48" s="868"/>
      <c r="CO48" s="868"/>
      <c r="CP48" s="868"/>
      <c r="CQ48" s="868"/>
      <c r="CR48" s="868"/>
      <c r="CS48" s="868"/>
      <c r="CT48" s="386"/>
    </row>
    <row r="49" spans="1:98" ht="8.25" customHeight="1" x14ac:dyDescent="0.15">
      <c r="A49" s="1038"/>
      <c r="B49" s="869"/>
      <c r="C49" s="377"/>
      <c r="D49" s="884" t="s">
        <v>567</v>
      </c>
      <c r="E49" s="884"/>
      <c r="F49" s="885"/>
      <c r="G49" s="880" t="s">
        <v>568</v>
      </c>
      <c r="H49" s="910"/>
      <c r="I49" s="442"/>
      <c r="J49" s="877" t="s">
        <v>569</v>
      </c>
      <c r="K49" s="429"/>
      <c r="L49" s="912" t="str">
        <f>印字要求!I11</f>
        <v/>
      </c>
      <c r="M49" s="500"/>
      <c r="N49" s="882" t="str">
        <f>印字要求!J11</f>
        <v/>
      </c>
      <c r="O49" s="501"/>
      <c r="P49" s="882" t="str">
        <f>印字要求!K11</f>
        <v/>
      </c>
      <c r="Q49" s="500"/>
      <c r="R49" s="882" t="str">
        <f>印字要求!L11</f>
        <v/>
      </c>
      <c r="S49" s="500"/>
      <c r="T49" s="882" t="str">
        <f>印字要求!M11</f>
        <v/>
      </c>
      <c r="U49" s="501"/>
      <c r="V49" s="882" t="str">
        <f>印字要求!N11</f>
        <v/>
      </c>
      <c r="W49" s="500"/>
      <c r="X49" s="882" t="str">
        <f>印字要求!O11</f>
        <v/>
      </c>
      <c r="Y49" s="500"/>
      <c r="Z49" s="882" t="str">
        <f>印字要求!P11</f>
        <v/>
      </c>
      <c r="AA49" s="422"/>
      <c r="AB49" s="1107"/>
      <c r="AC49" s="1094"/>
      <c r="AD49" s="1093"/>
      <c r="AE49" s="1094"/>
      <c r="AF49" s="377"/>
      <c r="AG49" s="1098" t="s">
        <v>864</v>
      </c>
      <c r="AH49" s="1098"/>
      <c r="AI49" s="1098"/>
      <c r="AJ49" s="1098"/>
      <c r="AK49" s="1098"/>
      <c r="AL49" s="1099"/>
      <c r="AM49" s="377"/>
      <c r="AN49" s="880" t="s">
        <v>570</v>
      </c>
      <c r="AO49" s="881"/>
      <c r="AP49" s="421"/>
      <c r="AQ49" s="912" t="str">
        <f>印字要求!S11</f>
        <v/>
      </c>
      <c r="AR49" s="500"/>
      <c r="AS49" s="882" t="str">
        <f>印字要求!T11</f>
        <v/>
      </c>
      <c r="AT49" s="501"/>
      <c r="AU49" s="882" t="str">
        <f>印字要求!U11</f>
        <v/>
      </c>
      <c r="AV49" s="500"/>
      <c r="AW49" s="882" t="str">
        <f>印字要求!V11</f>
        <v/>
      </c>
      <c r="AX49" s="500"/>
      <c r="AY49" s="882" t="str">
        <f>印字要求!W11</f>
        <v/>
      </c>
      <c r="AZ49" s="501"/>
      <c r="BA49" s="882" t="str">
        <f>印字要求!X11</f>
        <v/>
      </c>
      <c r="BB49" s="500"/>
      <c r="BC49" s="882" t="str">
        <f>印字要求!Y11</f>
        <v/>
      </c>
      <c r="BD49" s="500"/>
      <c r="BE49" s="882" t="str">
        <f>印字要求!Z11</f>
        <v/>
      </c>
      <c r="BF49" s="427"/>
      <c r="BH49" s="900"/>
      <c r="BI49" s="901"/>
      <c r="BJ49" s="901"/>
      <c r="BK49" s="902"/>
      <c r="BL49" s="895"/>
      <c r="BM49" s="896"/>
      <c r="BN49" s="873"/>
      <c r="BO49" s="874"/>
      <c r="BP49" s="874"/>
      <c r="BQ49" s="875"/>
      <c r="BR49" s="760"/>
      <c r="BS49" s="943"/>
      <c r="BT49" s="943"/>
      <c r="BU49" s="943"/>
      <c r="BV49" s="943"/>
      <c r="BW49" s="943"/>
      <c r="BX49" s="943"/>
      <c r="BY49" s="943"/>
      <c r="BZ49" s="943"/>
      <c r="CA49" s="943"/>
      <c r="CB49" s="943"/>
      <c r="CC49" s="943"/>
      <c r="CD49" s="761"/>
      <c r="CE49" s="377"/>
      <c r="CF49" s="924"/>
      <c r="CG49" s="924"/>
      <c r="CH49" s="924"/>
      <c r="CI49" s="924"/>
      <c r="CJ49" s="924"/>
      <c r="CK49" s="924"/>
      <c r="CL49" s="924"/>
      <c r="CM49" s="924"/>
      <c r="CN49" s="924"/>
      <c r="CO49" s="924"/>
      <c r="CP49" s="924"/>
      <c r="CQ49" s="924"/>
      <c r="CR49" s="924"/>
      <c r="CS49" s="924"/>
      <c r="CT49" s="386"/>
    </row>
    <row r="50" spans="1:98" ht="8.25" customHeight="1" x14ac:dyDescent="0.15">
      <c r="A50" s="1038"/>
      <c r="B50" s="869"/>
      <c r="C50" s="446"/>
      <c r="D50" s="884"/>
      <c r="E50" s="884"/>
      <c r="F50" s="885"/>
      <c r="G50" s="880"/>
      <c r="H50" s="910"/>
      <c r="I50" s="420"/>
      <c r="J50" s="877"/>
      <c r="K50" s="429"/>
      <c r="L50" s="913"/>
      <c r="M50" s="500"/>
      <c r="N50" s="883"/>
      <c r="O50" s="501"/>
      <c r="P50" s="883"/>
      <c r="Q50" s="500"/>
      <c r="R50" s="883"/>
      <c r="S50" s="500"/>
      <c r="T50" s="883"/>
      <c r="U50" s="501"/>
      <c r="V50" s="883"/>
      <c r="W50" s="500"/>
      <c r="X50" s="883"/>
      <c r="Y50" s="500"/>
      <c r="Z50" s="883"/>
      <c r="AA50" s="422"/>
      <c r="AB50" s="1107"/>
      <c r="AC50" s="1094"/>
      <c r="AD50" s="1093"/>
      <c r="AE50" s="1094"/>
      <c r="AF50" s="444"/>
      <c r="AG50" s="1098"/>
      <c r="AH50" s="1098"/>
      <c r="AI50" s="1098"/>
      <c r="AJ50" s="1098"/>
      <c r="AK50" s="1098"/>
      <c r="AL50" s="1099"/>
      <c r="AM50" s="389"/>
      <c r="AN50" s="880"/>
      <c r="AO50" s="881"/>
      <c r="AP50" s="429"/>
      <c r="AQ50" s="913"/>
      <c r="AR50" s="500"/>
      <c r="AS50" s="883"/>
      <c r="AT50" s="501"/>
      <c r="AU50" s="883"/>
      <c r="AV50" s="500"/>
      <c r="AW50" s="883"/>
      <c r="AX50" s="500"/>
      <c r="AY50" s="883"/>
      <c r="AZ50" s="501"/>
      <c r="BA50" s="883"/>
      <c r="BB50" s="500"/>
      <c r="BC50" s="883"/>
      <c r="BD50" s="500"/>
      <c r="BE50" s="883"/>
      <c r="BF50" s="427"/>
      <c r="BH50" s="1086"/>
      <c r="BI50" s="941"/>
      <c r="BJ50" s="941"/>
      <c r="BK50" s="1087"/>
      <c r="BL50" s="1086"/>
      <c r="BM50" s="1087"/>
      <c r="BN50" s="888"/>
      <c r="BO50" s="889"/>
      <c r="BP50" s="889"/>
      <c r="BQ50" s="890"/>
      <c r="BR50" s="764"/>
      <c r="BS50" s="941"/>
      <c r="BT50" s="941"/>
      <c r="BU50" s="941"/>
      <c r="BV50" s="941"/>
      <c r="BW50" s="941"/>
      <c r="BX50" s="941"/>
      <c r="BY50" s="941"/>
      <c r="BZ50" s="941"/>
      <c r="CA50" s="941"/>
      <c r="CB50" s="941"/>
      <c r="CC50" s="941"/>
      <c r="CD50" s="765"/>
      <c r="CE50" s="392"/>
      <c r="CF50" s="936"/>
      <c r="CG50" s="936"/>
      <c r="CH50" s="936"/>
      <c r="CI50" s="936"/>
      <c r="CJ50" s="936"/>
      <c r="CK50" s="936"/>
      <c r="CL50" s="936"/>
      <c r="CM50" s="936"/>
      <c r="CN50" s="936"/>
      <c r="CO50" s="936"/>
      <c r="CP50" s="936"/>
      <c r="CQ50" s="936"/>
      <c r="CR50" s="936"/>
      <c r="CS50" s="936"/>
      <c r="CT50" s="393"/>
    </row>
    <row r="51" spans="1:98" ht="1.5" customHeight="1" x14ac:dyDescent="0.15">
      <c r="A51" s="1038"/>
      <c r="B51" s="869"/>
      <c r="C51" s="446"/>
      <c r="D51" s="884"/>
      <c r="E51" s="884"/>
      <c r="F51" s="885"/>
      <c r="G51" s="447"/>
      <c r="H51" s="428"/>
      <c r="I51" s="431"/>
      <c r="J51" s="432"/>
      <c r="K51" s="433"/>
      <c r="L51" s="508"/>
      <c r="M51" s="502"/>
      <c r="N51" s="502"/>
      <c r="O51" s="502"/>
      <c r="P51" s="502"/>
      <c r="Q51" s="502"/>
      <c r="R51" s="502"/>
      <c r="S51" s="502"/>
      <c r="T51" s="502"/>
      <c r="U51" s="502"/>
      <c r="V51" s="502"/>
      <c r="W51" s="502"/>
      <c r="X51" s="502"/>
      <c r="Y51" s="502"/>
      <c r="Z51" s="502"/>
      <c r="AA51" s="434"/>
      <c r="AB51" s="1107"/>
      <c r="AC51" s="1094"/>
      <c r="AD51" s="1093"/>
      <c r="AE51" s="1094"/>
      <c r="AF51" s="444"/>
      <c r="AG51" s="444"/>
      <c r="AH51" s="444"/>
      <c r="AI51" s="444"/>
      <c r="AJ51" s="444"/>
      <c r="AK51" s="389"/>
      <c r="AL51" s="389"/>
      <c r="AM51" s="377"/>
      <c r="AN51" s="435"/>
      <c r="AO51" s="398"/>
      <c r="AP51" s="437"/>
      <c r="AQ51" s="504"/>
      <c r="AR51" s="504"/>
      <c r="AS51" s="504"/>
      <c r="AT51" s="504"/>
      <c r="AU51" s="504"/>
      <c r="AV51" s="504"/>
      <c r="AW51" s="504"/>
      <c r="AX51" s="504"/>
      <c r="AY51" s="504"/>
      <c r="AZ51" s="504"/>
      <c r="BA51" s="504"/>
      <c r="BB51" s="504"/>
      <c r="BC51" s="504"/>
      <c r="BD51" s="504"/>
      <c r="BE51" s="504"/>
      <c r="BF51" s="438"/>
      <c r="BH51" s="1088"/>
      <c r="BI51" s="942"/>
      <c r="BJ51" s="942"/>
      <c r="BK51" s="957"/>
      <c r="BL51" s="1088"/>
      <c r="BM51" s="957"/>
      <c r="BN51" s="870"/>
      <c r="BO51" s="871"/>
      <c r="BP51" s="871"/>
      <c r="BQ51" s="872"/>
      <c r="BR51" s="760"/>
      <c r="BS51" s="942"/>
      <c r="BT51" s="942"/>
      <c r="BU51" s="942"/>
      <c r="BV51" s="942"/>
      <c r="BW51" s="942"/>
      <c r="BX51" s="942"/>
      <c r="BY51" s="942"/>
      <c r="BZ51" s="942"/>
      <c r="CA51" s="942"/>
      <c r="CB51" s="942"/>
      <c r="CC51" s="942"/>
      <c r="CD51" s="766"/>
      <c r="CE51" s="377"/>
      <c r="CF51" s="868"/>
      <c r="CG51" s="868"/>
      <c r="CH51" s="868"/>
      <c r="CI51" s="868"/>
      <c r="CJ51" s="868"/>
      <c r="CK51" s="868"/>
      <c r="CL51" s="868"/>
      <c r="CM51" s="868"/>
      <c r="CN51" s="868"/>
      <c r="CO51" s="868"/>
      <c r="CP51" s="868"/>
      <c r="CQ51" s="868"/>
      <c r="CR51" s="868"/>
      <c r="CS51" s="868"/>
      <c r="CT51" s="386"/>
    </row>
    <row r="52" spans="1:98" ht="1.5" customHeight="1" x14ac:dyDescent="0.15">
      <c r="A52" s="1038"/>
      <c r="B52" s="869"/>
      <c r="C52" s="446"/>
      <c r="D52" s="884"/>
      <c r="E52" s="884"/>
      <c r="F52" s="885"/>
      <c r="G52" s="448"/>
      <c r="H52" s="384"/>
      <c r="I52" s="408"/>
      <c r="J52" s="409"/>
      <c r="K52" s="410"/>
      <c r="L52" s="509"/>
      <c r="M52" s="503"/>
      <c r="N52" s="503"/>
      <c r="O52" s="503"/>
      <c r="P52" s="503"/>
      <c r="Q52" s="503"/>
      <c r="R52" s="503"/>
      <c r="S52" s="503"/>
      <c r="T52" s="503"/>
      <c r="U52" s="503"/>
      <c r="V52" s="503"/>
      <c r="W52" s="503"/>
      <c r="X52" s="503"/>
      <c r="Y52" s="503"/>
      <c r="Z52" s="503"/>
      <c r="AA52" s="411"/>
      <c r="AB52" s="1107"/>
      <c r="AC52" s="1094"/>
      <c r="AD52" s="1093"/>
      <c r="AE52" s="1094"/>
      <c r="AF52" s="448"/>
      <c r="AG52" s="449"/>
      <c r="AH52" s="449"/>
      <c r="AI52" s="449"/>
      <c r="AJ52" s="449"/>
      <c r="AK52" s="384"/>
      <c r="AL52" s="384"/>
      <c r="AM52" s="392"/>
      <c r="AN52" s="415"/>
      <c r="AO52" s="393"/>
      <c r="AP52" s="416"/>
      <c r="AQ52" s="505"/>
      <c r="AR52" s="505"/>
      <c r="AS52" s="505"/>
      <c r="AT52" s="505"/>
      <c r="AU52" s="505"/>
      <c r="AV52" s="505"/>
      <c r="AW52" s="505"/>
      <c r="AX52" s="505"/>
      <c r="AY52" s="505"/>
      <c r="AZ52" s="505"/>
      <c r="BA52" s="505"/>
      <c r="BB52" s="505"/>
      <c r="BC52" s="505"/>
      <c r="BD52" s="505"/>
      <c r="BE52" s="505"/>
      <c r="BF52" s="417"/>
      <c r="BH52" s="1088"/>
      <c r="BI52" s="942"/>
      <c r="BJ52" s="942"/>
      <c r="BK52" s="957"/>
      <c r="BL52" s="1088"/>
      <c r="BM52" s="957"/>
      <c r="BN52" s="870"/>
      <c r="BO52" s="871"/>
      <c r="BP52" s="871"/>
      <c r="BQ52" s="872"/>
      <c r="BR52" s="760"/>
      <c r="BS52" s="942"/>
      <c r="BT52" s="942"/>
      <c r="BU52" s="942"/>
      <c r="BV52" s="942"/>
      <c r="BW52" s="942"/>
      <c r="BX52" s="942"/>
      <c r="BY52" s="942"/>
      <c r="BZ52" s="942"/>
      <c r="CA52" s="942"/>
      <c r="CB52" s="942"/>
      <c r="CC52" s="942"/>
      <c r="CD52" s="766"/>
      <c r="CE52" s="377"/>
      <c r="CF52" s="868"/>
      <c r="CG52" s="868"/>
      <c r="CH52" s="868"/>
      <c r="CI52" s="868"/>
      <c r="CJ52" s="868"/>
      <c r="CK52" s="868"/>
      <c r="CL52" s="868"/>
      <c r="CM52" s="868"/>
      <c r="CN52" s="868"/>
      <c r="CO52" s="868"/>
      <c r="CP52" s="868"/>
      <c r="CQ52" s="868"/>
      <c r="CR52" s="868"/>
      <c r="CS52" s="868"/>
      <c r="CT52" s="386"/>
    </row>
    <row r="53" spans="1:98" ht="8.25" customHeight="1" x14ac:dyDescent="0.15">
      <c r="A53" s="1038"/>
      <c r="B53" s="869"/>
      <c r="C53" s="446"/>
      <c r="D53" s="884"/>
      <c r="E53" s="884"/>
      <c r="F53" s="885"/>
      <c r="G53" s="880" t="s">
        <v>571</v>
      </c>
      <c r="H53" s="910"/>
      <c r="I53" s="442"/>
      <c r="J53" s="877" t="s">
        <v>572</v>
      </c>
      <c r="K53" s="429"/>
      <c r="L53" s="912" t="str">
        <f>印字要求!I13</f>
        <v/>
      </c>
      <c r="M53" s="500"/>
      <c r="N53" s="882" t="str">
        <f>印字要求!J13</f>
        <v/>
      </c>
      <c r="O53" s="501"/>
      <c r="P53" s="882" t="str">
        <f>印字要求!K13</f>
        <v/>
      </c>
      <c r="Q53" s="500"/>
      <c r="R53" s="882" t="str">
        <f>印字要求!L13</f>
        <v/>
      </c>
      <c r="S53" s="500"/>
      <c r="T53" s="882" t="str">
        <f>印字要求!M13</f>
        <v/>
      </c>
      <c r="U53" s="501"/>
      <c r="V53" s="882" t="str">
        <f>印字要求!N13</f>
        <v/>
      </c>
      <c r="W53" s="500"/>
      <c r="X53" s="882" t="str">
        <f>印字要求!O13</f>
        <v/>
      </c>
      <c r="Y53" s="500"/>
      <c r="Z53" s="882" t="str">
        <f>印字要求!P13</f>
        <v/>
      </c>
      <c r="AA53" s="422"/>
      <c r="AB53" s="1107"/>
      <c r="AC53" s="1094"/>
      <c r="AD53" s="1093"/>
      <c r="AE53" s="1094"/>
      <c r="AF53" s="450"/>
      <c r="AG53" s="884" t="s">
        <v>841</v>
      </c>
      <c r="AH53" s="884"/>
      <c r="AI53" s="884"/>
      <c r="AJ53" s="884"/>
      <c r="AK53" s="884"/>
      <c r="AL53" s="1100"/>
      <c r="AM53" s="377"/>
      <c r="AN53" s="880" t="s">
        <v>573</v>
      </c>
      <c r="AO53" s="881"/>
      <c r="AP53" s="421"/>
      <c r="AQ53" s="912" t="str">
        <f>印字要求!S13</f>
        <v/>
      </c>
      <c r="AR53" s="500"/>
      <c r="AS53" s="882" t="str">
        <f>印字要求!T13</f>
        <v/>
      </c>
      <c r="AT53" s="501"/>
      <c r="AU53" s="882" t="str">
        <f>印字要求!U13</f>
        <v/>
      </c>
      <c r="AV53" s="500"/>
      <c r="AW53" s="882" t="str">
        <f>印字要求!V13</f>
        <v/>
      </c>
      <c r="AX53" s="500"/>
      <c r="AY53" s="882" t="str">
        <f>印字要求!W13</f>
        <v/>
      </c>
      <c r="AZ53" s="501"/>
      <c r="BA53" s="882" t="str">
        <f>印字要求!X13</f>
        <v/>
      </c>
      <c r="BB53" s="500"/>
      <c r="BC53" s="882" t="str">
        <f>印字要求!Y13</f>
        <v/>
      </c>
      <c r="BD53" s="500"/>
      <c r="BE53" s="882" t="str">
        <f>印字要求!Z13</f>
        <v/>
      </c>
      <c r="BF53" s="427"/>
      <c r="BH53" s="906" t="s">
        <v>574</v>
      </c>
      <c r="BI53" s="907"/>
      <c r="BJ53" s="908"/>
      <c r="BK53" s="1095" t="s">
        <v>575</v>
      </c>
      <c r="BL53" s="891"/>
      <c r="BM53" s="892"/>
      <c r="BN53" s="870"/>
      <c r="BO53" s="871"/>
      <c r="BP53" s="871"/>
      <c r="BQ53" s="872"/>
      <c r="BR53" s="870"/>
      <c r="BS53" s="871"/>
      <c r="BT53" s="871"/>
      <c r="BU53" s="871"/>
      <c r="BV53" s="871"/>
      <c r="BW53" s="871"/>
      <c r="BX53" s="871"/>
      <c r="BY53" s="871"/>
      <c r="BZ53" s="871"/>
      <c r="CA53" s="871"/>
      <c r="CB53" s="871"/>
      <c r="CC53" s="871"/>
      <c r="CD53" s="872"/>
      <c r="CE53" s="931"/>
      <c r="CF53" s="932"/>
      <c r="CG53" s="932"/>
      <c r="CH53" s="932"/>
      <c r="CI53" s="932"/>
      <c r="CJ53" s="932"/>
      <c r="CK53" s="932"/>
      <c r="CL53" s="932"/>
      <c r="CM53" s="932"/>
      <c r="CN53" s="932"/>
      <c r="CO53" s="932"/>
      <c r="CP53" s="932"/>
      <c r="CQ53" s="932"/>
      <c r="CR53" s="932"/>
      <c r="CS53" s="932"/>
      <c r="CT53" s="933"/>
    </row>
    <row r="54" spans="1:98" ht="8.25" customHeight="1" x14ac:dyDescent="0.15">
      <c r="A54" s="1038"/>
      <c r="B54" s="869"/>
      <c r="C54" s="446"/>
      <c r="D54" s="884"/>
      <c r="E54" s="884"/>
      <c r="F54" s="885"/>
      <c r="G54" s="880"/>
      <c r="H54" s="910"/>
      <c r="I54" s="420"/>
      <c r="J54" s="877"/>
      <c r="K54" s="429"/>
      <c r="L54" s="913"/>
      <c r="M54" s="500"/>
      <c r="N54" s="883"/>
      <c r="O54" s="501"/>
      <c r="P54" s="883"/>
      <c r="Q54" s="500"/>
      <c r="R54" s="883"/>
      <c r="S54" s="500"/>
      <c r="T54" s="883"/>
      <c r="U54" s="501"/>
      <c r="V54" s="883"/>
      <c r="W54" s="500"/>
      <c r="X54" s="883"/>
      <c r="Y54" s="500"/>
      <c r="Z54" s="883"/>
      <c r="AA54" s="422"/>
      <c r="AB54" s="1107"/>
      <c r="AC54" s="1094"/>
      <c r="AD54" s="1093"/>
      <c r="AE54" s="1094"/>
      <c r="AF54" s="450"/>
      <c r="AG54" s="884"/>
      <c r="AH54" s="884"/>
      <c r="AI54" s="884"/>
      <c r="AJ54" s="884"/>
      <c r="AK54" s="884"/>
      <c r="AL54" s="1100"/>
      <c r="AM54" s="389"/>
      <c r="AN54" s="880"/>
      <c r="AO54" s="881"/>
      <c r="AP54" s="429"/>
      <c r="AQ54" s="913"/>
      <c r="AR54" s="500"/>
      <c r="AS54" s="883"/>
      <c r="AT54" s="501"/>
      <c r="AU54" s="883"/>
      <c r="AV54" s="500"/>
      <c r="AW54" s="883"/>
      <c r="AX54" s="500"/>
      <c r="AY54" s="883"/>
      <c r="AZ54" s="501"/>
      <c r="BA54" s="883"/>
      <c r="BB54" s="500"/>
      <c r="BC54" s="883"/>
      <c r="BD54" s="500"/>
      <c r="BE54" s="883"/>
      <c r="BF54" s="427"/>
      <c r="BH54" s="906"/>
      <c r="BI54" s="907"/>
      <c r="BJ54" s="908"/>
      <c r="BK54" s="1095"/>
      <c r="BL54" s="891"/>
      <c r="BM54" s="892"/>
      <c r="BN54" s="903"/>
      <c r="BO54" s="904"/>
      <c r="BP54" s="904"/>
      <c r="BQ54" s="905"/>
      <c r="BR54" s="870"/>
      <c r="BS54" s="871"/>
      <c r="BT54" s="871"/>
      <c r="BU54" s="871"/>
      <c r="BV54" s="871"/>
      <c r="BW54" s="871"/>
      <c r="BX54" s="871"/>
      <c r="BY54" s="871"/>
      <c r="BZ54" s="871"/>
      <c r="CA54" s="871"/>
      <c r="CB54" s="871"/>
      <c r="CC54" s="871"/>
      <c r="CD54" s="872"/>
      <c r="CE54" s="931"/>
      <c r="CF54" s="932"/>
      <c r="CG54" s="932"/>
      <c r="CH54" s="932"/>
      <c r="CI54" s="932"/>
      <c r="CJ54" s="932"/>
      <c r="CK54" s="932"/>
      <c r="CL54" s="932"/>
      <c r="CM54" s="932"/>
      <c r="CN54" s="932"/>
      <c r="CO54" s="932"/>
      <c r="CP54" s="932"/>
      <c r="CQ54" s="932"/>
      <c r="CR54" s="932"/>
      <c r="CS54" s="932"/>
      <c r="CT54" s="933"/>
    </row>
    <row r="55" spans="1:98" ht="1.5" customHeight="1" x14ac:dyDescent="0.15">
      <c r="A55" s="1038"/>
      <c r="B55" s="419"/>
      <c r="C55" s="435"/>
      <c r="D55" s="886"/>
      <c r="E55" s="886"/>
      <c r="F55" s="887"/>
      <c r="G55" s="446"/>
      <c r="H55" s="377"/>
      <c r="I55" s="442"/>
      <c r="J55" s="432"/>
      <c r="K55" s="433"/>
      <c r="L55" s="508"/>
      <c r="M55" s="502"/>
      <c r="N55" s="502"/>
      <c r="O55" s="502"/>
      <c r="P55" s="502"/>
      <c r="Q55" s="502"/>
      <c r="R55" s="502"/>
      <c r="S55" s="502"/>
      <c r="T55" s="502"/>
      <c r="U55" s="502"/>
      <c r="V55" s="502"/>
      <c r="W55" s="502"/>
      <c r="X55" s="502"/>
      <c r="Y55" s="502"/>
      <c r="Z55" s="502"/>
      <c r="AA55" s="434"/>
      <c r="AB55" s="1107"/>
      <c r="AC55" s="1094"/>
      <c r="AD55" s="1093"/>
      <c r="AE55" s="1094"/>
      <c r="AF55" s="447"/>
      <c r="AG55" s="451"/>
      <c r="AH55" s="436"/>
      <c r="AI55" s="436"/>
      <c r="AJ55" s="436"/>
      <c r="AK55" s="436"/>
      <c r="AL55" s="436"/>
      <c r="AM55" s="397"/>
      <c r="AN55" s="435"/>
      <c r="AO55" s="398"/>
      <c r="AP55" s="437"/>
      <c r="AQ55" s="504"/>
      <c r="AR55" s="504"/>
      <c r="AS55" s="504"/>
      <c r="AT55" s="504"/>
      <c r="AU55" s="504"/>
      <c r="AV55" s="504"/>
      <c r="AW55" s="504"/>
      <c r="AX55" s="504"/>
      <c r="AY55" s="504"/>
      <c r="AZ55" s="504"/>
      <c r="BA55" s="504"/>
      <c r="BB55" s="504"/>
      <c r="BC55" s="504"/>
      <c r="BD55" s="504"/>
      <c r="BE55" s="504"/>
      <c r="BF55" s="438"/>
      <c r="BH55" s="1088"/>
      <c r="BI55" s="942"/>
      <c r="BJ55" s="942"/>
      <c r="BK55" s="957"/>
      <c r="BL55" s="767"/>
      <c r="BM55" s="763"/>
      <c r="BN55" s="903"/>
      <c r="BO55" s="904"/>
      <c r="BP55" s="904"/>
      <c r="BQ55" s="905"/>
      <c r="BR55" s="760"/>
      <c r="BS55" s="760"/>
      <c r="BT55" s="760"/>
      <c r="BU55" s="760"/>
      <c r="BV55" s="760"/>
      <c r="BW55" s="760"/>
      <c r="BX55" s="760"/>
      <c r="BY55" s="760"/>
      <c r="BZ55" s="760"/>
      <c r="CA55" s="760"/>
      <c r="CB55" s="760"/>
      <c r="CC55" s="760"/>
      <c r="CD55" s="761"/>
      <c r="CE55" s="377"/>
      <c r="CF55" s="868"/>
      <c r="CG55" s="868"/>
      <c r="CH55" s="868"/>
      <c r="CI55" s="868"/>
      <c r="CJ55" s="868"/>
      <c r="CK55" s="868"/>
      <c r="CL55" s="868"/>
      <c r="CM55" s="868"/>
      <c r="CN55" s="868"/>
      <c r="CO55" s="868"/>
      <c r="CP55" s="868"/>
      <c r="CQ55" s="868"/>
      <c r="CR55" s="868"/>
      <c r="CS55" s="868"/>
      <c r="CT55" s="386"/>
    </row>
    <row r="56" spans="1:98" ht="1.5" customHeight="1" x14ac:dyDescent="0.15">
      <c r="A56" s="1038"/>
      <c r="B56" s="419"/>
      <c r="C56" s="392"/>
      <c r="D56" s="392"/>
      <c r="E56" s="392"/>
      <c r="F56" s="392"/>
      <c r="G56" s="392"/>
      <c r="H56" s="392"/>
      <c r="I56" s="408"/>
      <c r="J56" s="409"/>
      <c r="K56" s="410"/>
      <c r="L56" s="509"/>
      <c r="M56" s="503"/>
      <c r="N56" s="503"/>
      <c r="O56" s="503"/>
      <c r="P56" s="503"/>
      <c r="Q56" s="503"/>
      <c r="R56" s="503"/>
      <c r="S56" s="503"/>
      <c r="T56" s="503"/>
      <c r="U56" s="503"/>
      <c r="V56" s="503"/>
      <c r="W56" s="503"/>
      <c r="X56" s="503"/>
      <c r="Y56" s="503"/>
      <c r="Z56" s="503"/>
      <c r="AA56" s="411"/>
      <c r="AB56" s="1107"/>
      <c r="AC56" s="1094"/>
      <c r="AD56" s="1093"/>
      <c r="AE56" s="1094"/>
      <c r="AF56" s="377"/>
      <c r="AG56" s="375"/>
      <c r="AH56" s="375"/>
      <c r="AI56" s="375"/>
      <c r="AJ56" s="375"/>
      <c r="AK56" s="375"/>
      <c r="AL56" s="375"/>
      <c r="AM56" s="377"/>
      <c r="AN56" s="415"/>
      <c r="AO56" s="393"/>
      <c r="AP56" s="416"/>
      <c r="AQ56" s="505"/>
      <c r="AR56" s="505"/>
      <c r="AS56" s="505"/>
      <c r="AT56" s="505"/>
      <c r="AU56" s="505"/>
      <c r="AV56" s="505"/>
      <c r="AW56" s="505"/>
      <c r="AX56" s="505"/>
      <c r="AY56" s="505"/>
      <c r="AZ56" s="505"/>
      <c r="BA56" s="505"/>
      <c r="BB56" s="505"/>
      <c r="BC56" s="505"/>
      <c r="BD56" s="505"/>
      <c r="BE56" s="505"/>
      <c r="BF56" s="417"/>
      <c r="BH56" s="1088"/>
      <c r="BI56" s="942"/>
      <c r="BJ56" s="942"/>
      <c r="BK56" s="957"/>
      <c r="BL56" s="1088"/>
      <c r="BM56" s="957"/>
      <c r="BN56" s="903"/>
      <c r="BO56" s="904"/>
      <c r="BP56" s="904"/>
      <c r="BQ56" s="905"/>
      <c r="BR56" s="760"/>
      <c r="BS56" s="942"/>
      <c r="BT56" s="942"/>
      <c r="BU56" s="942"/>
      <c r="BV56" s="942"/>
      <c r="BW56" s="942"/>
      <c r="BX56" s="942"/>
      <c r="BY56" s="942"/>
      <c r="BZ56" s="942"/>
      <c r="CA56" s="942"/>
      <c r="CB56" s="942"/>
      <c r="CC56" s="942"/>
      <c r="CD56" s="761"/>
      <c r="CE56" s="377"/>
      <c r="CF56" s="868"/>
      <c r="CG56" s="868"/>
      <c r="CH56" s="868"/>
      <c r="CI56" s="868"/>
      <c r="CJ56" s="868"/>
      <c r="CK56" s="868"/>
      <c r="CL56" s="868"/>
      <c r="CM56" s="868"/>
      <c r="CN56" s="868"/>
      <c r="CO56" s="868"/>
      <c r="CP56" s="868"/>
      <c r="CQ56" s="868"/>
      <c r="CR56" s="868"/>
      <c r="CS56" s="868"/>
      <c r="CT56" s="602"/>
    </row>
    <row r="57" spans="1:98" ht="8.25" customHeight="1" x14ac:dyDescent="0.15">
      <c r="A57" s="1038"/>
      <c r="B57" s="419"/>
      <c r="C57" s="377"/>
      <c r="D57" s="910" t="s">
        <v>1009</v>
      </c>
      <c r="E57" s="910"/>
      <c r="F57" s="910"/>
      <c r="G57" s="910"/>
      <c r="H57" s="910"/>
      <c r="I57" s="420"/>
      <c r="J57" s="877" t="s">
        <v>576</v>
      </c>
      <c r="K57" s="429"/>
      <c r="L57" s="912" t="str">
        <f>印字要求!I15</f>
        <v/>
      </c>
      <c r="M57" s="500"/>
      <c r="N57" s="882" t="str">
        <f>印字要求!J15</f>
        <v/>
      </c>
      <c r="O57" s="501"/>
      <c r="P57" s="882" t="str">
        <f>印字要求!K15</f>
        <v/>
      </c>
      <c r="Q57" s="500"/>
      <c r="R57" s="882" t="str">
        <f>印字要求!L15</f>
        <v/>
      </c>
      <c r="S57" s="500"/>
      <c r="T57" s="882" t="str">
        <f>印字要求!M15</f>
        <v/>
      </c>
      <c r="U57" s="501"/>
      <c r="V57" s="882" t="str">
        <f>印字要求!N15</f>
        <v/>
      </c>
      <c r="W57" s="500"/>
      <c r="X57" s="882" t="str">
        <f>印字要求!O15</f>
        <v/>
      </c>
      <c r="Y57" s="500"/>
      <c r="Z57" s="882" t="str">
        <f>印字要求!P15</f>
        <v/>
      </c>
      <c r="AA57" s="422"/>
      <c r="AB57" s="1107"/>
      <c r="AC57" s="1094"/>
      <c r="AD57" s="1093"/>
      <c r="AE57" s="1094"/>
      <c r="AF57" s="452"/>
      <c r="AG57" s="1096" t="str">
        <f>IF(計算シート!G42="","",計算シート!G42)</f>
        <v>ヨ</v>
      </c>
      <c r="AH57" s="1096"/>
      <c r="AI57" s="1096"/>
      <c r="AJ57" s="1096"/>
      <c r="AK57" s="1096"/>
      <c r="AL57" s="1097"/>
      <c r="AM57" s="389"/>
      <c r="AN57" s="880" t="s">
        <v>577</v>
      </c>
      <c r="AO57" s="881"/>
      <c r="AP57" s="421"/>
      <c r="AQ57" s="912" t="str">
        <f>印字要求!S15</f>
        <v/>
      </c>
      <c r="AR57" s="500"/>
      <c r="AS57" s="882" t="str">
        <f>印字要求!T15</f>
        <v/>
      </c>
      <c r="AT57" s="501"/>
      <c r="AU57" s="882" t="str">
        <f>印字要求!U15</f>
        <v/>
      </c>
      <c r="AV57" s="500"/>
      <c r="AW57" s="882" t="str">
        <f>印字要求!V15</f>
        <v/>
      </c>
      <c r="AX57" s="500"/>
      <c r="AY57" s="882" t="str">
        <f>印字要求!W15</f>
        <v/>
      </c>
      <c r="AZ57" s="501"/>
      <c r="BA57" s="882" t="str">
        <f>印字要求!X15</f>
        <v/>
      </c>
      <c r="BB57" s="500"/>
      <c r="BC57" s="882" t="str">
        <f>印字要求!Y15</f>
        <v/>
      </c>
      <c r="BD57" s="500"/>
      <c r="BE57" s="882" t="str">
        <f>印字要求!Z15</f>
        <v/>
      </c>
      <c r="BF57" s="427"/>
      <c r="BH57" s="1103"/>
      <c r="BI57" s="943"/>
      <c r="BJ57" s="943"/>
      <c r="BK57" s="958"/>
      <c r="BL57" s="1103"/>
      <c r="BM57" s="958"/>
      <c r="BN57" s="903"/>
      <c r="BO57" s="904"/>
      <c r="BP57" s="904"/>
      <c r="BQ57" s="905"/>
      <c r="BR57" s="768"/>
      <c r="BS57" s="943"/>
      <c r="BT57" s="943"/>
      <c r="BU57" s="943"/>
      <c r="BV57" s="943"/>
      <c r="BW57" s="943"/>
      <c r="BX57" s="943"/>
      <c r="BY57" s="943"/>
      <c r="BZ57" s="943"/>
      <c r="CA57" s="943"/>
      <c r="CB57" s="943"/>
      <c r="CC57" s="943"/>
      <c r="CD57" s="769"/>
      <c r="CE57" s="397"/>
      <c r="CF57" s="924"/>
      <c r="CG57" s="924"/>
      <c r="CH57" s="924"/>
      <c r="CI57" s="924"/>
      <c r="CJ57" s="924"/>
      <c r="CK57" s="924"/>
      <c r="CL57" s="924"/>
      <c r="CM57" s="924"/>
      <c r="CN57" s="924"/>
      <c r="CO57" s="924"/>
      <c r="CP57" s="924"/>
      <c r="CQ57" s="924"/>
      <c r="CR57" s="924"/>
      <c r="CS57" s="924"/>
      <c r="CT57" s="603"/>
    </row>
    <row r="58" spans="1:98" ht="8.25" customHeight="1" x14ac:dyDescent="0.15">
      <c r="A58" s="1038"/>
      <c r="B58" s="453"/>
      <c r="C58" s="435"/>
      <c r="D58" s="909" t="s">
        <v>578</v>
      </c>
      <c r="E58" s="909"/>
      <c r="F58" s="909"/>
      <c r="G58" s="909"/>
      <c r="H58" s="909"/>
      <c r="I58" s="454"/>
      <c r="J58" s="877"/>
      <c r="K58" s="429"/>
      <c r="L58" s="913"/>
      <c r="M58" s="500"/>
      <c r="N58" s="883"/>
      <c r="O58" s="501"/>
      <c r="P58" s="883"/>
      <c r="Q58" s="500"/>
      <c r="R58" s="883"/>
      <c r="S58" s="500"/>
      <c r="T58" s="883"/>
      <c r="U58" s="501"/>
      <c r="V58" s="883"/>
      <c r="W58" s="500"/>
      <c r="X58" s="883"/>
      <c r="Y58" s="500"/>
      <c r="Z58" s="883"/>
      <c r="AA58" s="422"/>
      <c r="AB58" s="1107"/>
      <c r="AC58" s="1094"/>
      <c r="AD58" s="1093"/>
      <c r="AE58" s="1094"/>
      <c r="AF58" s="452"/>
      <c r="AG58" s="1096"/>
      <c r="AH58" s="1096"/>
      <c r="AI58" s="1096"/>
      <c r="AJ58" s="1096"/>
      <c r="AK58" s="1096"/>
      <c r="AL58" s="1097"/>
      <c r="AM58" s="389"/>
      <c r="AN58" s="880"/>
      <c r="AO58" s="881"/>
      <c r="AP58" s="429"/>
      <c r="AQ58" s="913"/>
      <c r="AR58" s="500"/>
      <c r="AS58" s="883"/>
      <c r="AT58" s="501"/>
      <c r="AU58" s="883"/>
      <c r="AV58" s="500"/>
      <c r="AW58" s="883"/>
      <c r="AX58" s="500"/>
      <c r="AY58" s="883"/>
      <c r="AZ58" s="501"/>
      <c r="BA58" s="883"/>
      <c r="BB58" s="500"/>
      <c r="BC58" s="883"/>
      <c r="BD58" s="500"/>
      <c r="BE58" s="883"/>
      <c r="BF58" s="427"/>
      <c r="BH58" s="878" t="s">
        <v>1009</v>
      </c>
      <c r="BI58" s="1060"/>
      <c r="BJ58" s="1060"/>
      <c r="BK58" s="879"/>
      <c r="BL58" s="878"/>
      <c r="BM58" s="879"/>
      <c r="BN58" s="944">
        <f>BN35+BN42+BN50</f>
        <v>0</v>
      </c>
      <c r="BO58" s="945"/>
      <c r="BP58" s="945"/>
      <c r="BQ58" s="946"/>
      <c r="BR58" s="455" t="s">
        <v>579</v>
      </c>
      <c r="BS58" s="377"/>
      <c r="BT58" s="922">
        <f>計算シート!I23</f>
        <v>0</v>
      </c>
      <c r="BU58" s="922"/>
      <c r="BV58" s="922"/>
      <c r="BW58" s="922"/>
      <c r="BX58" s="922"/>
      <c r="BY58" s="922"/>
      <c r="BZ58" s="922"/>
      <c r="CA58" s="922"/>
      <c r="CB58" s="922"/>
      <c r="CC58" s="922"/>
      <c r="CD58" s="923"/>
      <c r="CE58" s="523"/>
      <c r="CF58" s="523"/>
      <c r="CG58" s="523"/>
      <c r="CH58" s="523"/>
      <c r="CI58" s="523"/>
      <c r="CJ58" s="523"/>
      <c r="CK58" s="523"/>
      <c r="CL58" s="523"/>
      <c r="CM58" s="523"/>
      <c r="CN58" s="523"/>
      <c r="CO58" s="523"/>
      <c r="CP58" s="523"/>
      <c r="CQ58" s="523"/>
      <c r="CR58" s="523"/>
      <c r="CS58" s="523"/>
      <c r="CT58" s="524"/>
    </row>
    <row r="59" spans="1:98" ht="1.5" customHeight="1" x14ac:dyDescent="0.15">
      <c r="A59" s="1038"/>
      <c r="B59" s="419"/>
      <c r="C59" s="446"/>
      <c r="D59" s="377"/>
      <c r="E59" s="377"/>
      <c r="F59" s="377"/>
      <c r="G59" s="377"/>
      <c r="H59" s="377"/>
      <c r="I59" s="442"/>
      <c r="J59" s="432"/>
      <c r="K59" s="433"/>
      <c r="L59" s="508"/>
      <c r="M59" s="502"/>
      <c r="N59" s="502"/>
      <c r="O59" s="502"/>
      <c r="P59" s="502"/>
      <c r="Q59" s="502"/>
      <c r="R59" s="502"/>
      <c r="S59" s="502"/>
      <c r="T59" s="502"/>
      <c r="U59" s="502"/>
      <c r="V59" s="502"/>
      <c r="W59" s="502"/>
      <c r="X59" s="502"/>
      <c r="Y59" s="502"/>
      <c r="Z59" s="502"/>
      <c r="AA59" s="434"/>
      <c r="AB59" s="1107"/>
      <c r="AC59" s="1094"/>
      <c r="AD59" s="1093"/>
      <c r="AE59" s="1094"/>
      <c r="AF59" s="377"/>
      <c r="AG59" s="375"/>
      <c r="AH59" s="375"/>
      <c r="AI59" s="375"/>
      <c r="AJ59" s="375"/>
      <c r="AK59" s="375"/>
      <c r="AL59" s="375"/>
      <c r="AM59" s="377"/>
      <c r="AN59" s="435"/>
      <c r="AO59" s="398"/>
      <c r="AP59" s="437"/>
      <c r="AQ59" s="504"/>
      <c r="AR59" s="504"/>
      <c r="AS59" s="504"/>
      <c r="AT59" s="504"/>
      <c r="AU59" s="504"/>
      <c r="AV59" s="504"/>
      <c r="AW59" s="504"/>
      <c r="AX59" s="504"/>
      <c r="AY59" s="504"/>
      <c r="AZ59" s="504"/>
      <c r="BA59" s="504"/>
      <c r="BB59" s="504"/>
      <c r="BC59" s="504"/>
      <c r="BD59" s="504"/>
      <c r="BE59" s="504"/>
      <c r="BF59" s="438"/>
      <c r="BH59" s="880"/>
      <c r="BI59" s="910"/>
      <c r="BJ59" s="910"/>
      <c r="BK59" s="881"/>
      <c r="BL59" s="880"/>
      <c r="BM59" s="881"/>
      <c r="BN59" s="944"/>
      <c r="BO59" s="945"/>
      <c r="BP59" s="945"/>
      <c r="BQ59" s="946"/>
      <c r="BR59" s="377"/>
      <c r="BS59" s="377"/>
      <c r="BT59" s="915"/>
      <c r="BU59" s="915"/>
      <c r="BV59" s="915"/>
      <c r="BW59" s="915"/>
      <c r="BX59" s="915"/>
      <c r="BY59" s="915"/>
      <c r="BZ59" s="915"/>
      <c r="CA59" s="915"/>
      <c r="CB59" s="915"/>
      <c r="CC59" s="915"/>
      <c r="CD59" s="916"/>
      <c r="CE59" s="523"/>
      <c r="CF59" s="523"/>
      <c r="CG59" s="523"/>
      <c r="CH59" s="523"/>
      <c r="CI59" s="523"/>
      <c r="CJ59" s="523"/>
      <c r="CK59" s="523"/>
      <c r="CL59" s="523"/>
      <c r="CM59" s="523"/>
      <c r="CN59" s="523"/>
      <c r="CO59" s="523"/>
      <c r="CP59" s="523"/>
      <c r="CQ59" s="523"/>
      <c r="CR59" s="523"/>
      <c r="CS59" s="523"/>
      <c r="CT59" s="524"/>
    </row>
    <row r="60" spans="1:98" ht="1.5" customHeight="1" x14ac:dyDescent="0.15">
      <c r="A60" s="1038"/>
      <c r="B60" s="453" t="s">
        <v>580</v>
      </c>
      <c r="C60" s="435"/>
      <c r="D60" s="397"/>
      <c r="E60" s="397"/>
      <c r="F60" s="397"/>
      <c r="G60" s="397"/>
      <c r="H60" s="397"/>
      <c r="I60" s="431"/>
      <c r="J60" s="409"/>
      <c r="K60" s="410"/>
      <c r="L60" s="509"/>
      <c r="M60" s="503"/>
      <c r="N60" s="503"/>
      <c r="O60" s="503"/>
      <c r="P60" s="503"/>
      <c r="Q60" s="503"/>
      <c r="R60" s="503"/>
      <c r="S60" s="503"/>
      <c r="T60" s="503"/>
      <c r="U60" s="503"/>
      <c r="V60" s="503"/>
      <c r="W60" s="503"/>
      <c r="X60" s="503"/>
      <c r="Y60" s="503"/>
      <c r="Z60" s="503"/>
      <c r="AA60" s="411"/>
      <c r="AB60" s="1107"/>
      <c r="AC60" s="1094"/>
      <c r="AD60" s="1093"/>
      <c r="AE60" s="1094"/>
      <c r="AF60" s="415"/>
      <c r="AG60" s="439"/>
      <c r="AH60" s="439"/>
      <c r="AI60" s="439"/>
      <c r="AJ60" s="439"/>
      <c r="AK60" s="439"/>
      <c r="AL60" s="439"/>
      <c r="AM60" s="392"/>
      <c r="AN60" s="415"/>
      <c r="AO60" s="393"/>
      <c r="AP60" s="416"/>
      <c r="AQ60" s="505"/>
      <c r="AR60" s="505"/>
      <c r="AS60" s="505"/>
      <c r="AT60" s="505"/>
      <c r="AU60" s="505"/>
      <c r="AV60" s="505"/>
      <c r="AW60" s="505"/>
      <c r="AX60" s="505"/>
      <c r="AY60" s="505"/>
      <c r="AZ60" s="505"/>
      <c r="BA60" s="505"/>
      <c r="BB60" s="505"/>
      <c r="BC60" s="505"/>
      <c r="BD60" s="505"/>
      <c r="BE60" s="505"/>
      <c r="BF60" s="417"/>
      <c r="BH60" s="880"/>
      <c r="BI60" s="910"/>
      <c r="BJ60" s="910"/>
      <c r="BK60" s="881"/>
      <c r="BL60" s="389"/>
      <c r="BM60" s="390"/>
      <c r="BN60" s="944"/>
      <c r="BO60" s="945"/>
      <c r="BP60" s="945"/>
      <c r="BQ60" s="946"/>
      <c r="BR60" s="377"/>
      <c r="BS60" s="377"/>
      <c r="BT60" s="915"/>
      <c r="BU60" s="915"/>
      <c r="BV60" s="915"/>
      <c r="BW60" s="915"/>
      <c r="BX60" s="915"/>
      <c r="BY60" s="915"/>
      <c r="BZ60" s="915"/>
      <c r="CA60" s="915"/>
      <c r="CB60" s="915"/>
      <c r="CC60" s="915"/>
      <c r="CD60" s="916"/>
      <c r="CE60" s="392"/>
      <c r="CF60" s="392"/>
      <c r="CG60" s="392"/>
      <c r="CH60" s="392"/>
      <c r="CI60" s="392"/>
      <c r="CJ60" s="392"/>
      <c r="CK60" s="392"/>
      <c r="CL60" s="392"/>
      <c r="CM60" s="392"/>
      <c r="CN60" s="392"/>
      <c r="CO60" s="392"/>
      <c r="CP60" s="392"/>
      <c r="CQ60" s="392"/>
      <c r="CR60" s="392"/>
      <c r="CS60" s="392"/>
      <c r="CT60" s="393"/>
    </row>
    <row r="61" spans="1:98" ht="8.25" customHeight="1" x14ac:dyDescent="0.15">
      <c r="A61" s="1038"/>
      <c r="B61" s="419"/>
      <c r="C61" s="446"/>
      <c r="D61" s="911" t="s">
        <v>581</v>
      </c>
      <c r="E61" s="911"/>
      <c r="F61" s="911"/>
      <c r="G61" s="911"/>
      <c r="H61" s="911"/>
      <c r="I61" s="442"/>
      <c r="J61" s="877" t="s">
        <v>63</v>
      </c>
      <c r="K61" s="429"/>
      <c r="L61" s="912" t="str">
        <f>印字要求!I17</f>
        <v/>
      </c>
      <c r="M61" s="500"/>
      <c r="N61" s="882" t="str">
        <f>印字要求!J17</f>
        <v/>
      </c>
      <c r="O61" s="501"/>
      <c r="P61" s="882" t="str">
        <f>印字要求!K17</f>
        <v/>
      </c>
      <c r="Q61" s="500"/>
      <c r="R61" s="882" t="str">
        <f>印字要求!L17</f>
        <v/>
      </c>
      <c r="S61" s="500"/>
      <c r="T61" s="882" t="str">
        <f>印字要求!M17</f>
        <v/>
      </c>
      <c r="U61" s="501"/>
      <c r="V61" s="882" t="str">
        <f>印字要求!N17</f>
        <v/>
      </c>
      <c r="W61" s="500"/>
      <c r="X61" s="882" t="str">
        <f>印字要求!O17</f>
        <v/>
      </c>
      <c r="Y61" s="500"/>
      <c r="Z61" s="882" t="str">
        <f>印字要求!P17</f>
        <v/>
      </c>
      <c r="AA61" s="422"/>
      <c r="AB61" s="1107"/>
      <c r="AC61" s="1094"/>
      <c r="AD61" s="1093"/>
      <c r="AE61" s="1094"/>
      <c r="AF61" s="446"/>
      <c r="AG61" s="1096" t="str">
        <f>IF(計算シート!G43="","",計算シート!G43)</f>
        <v>タ</v>
      </c>
      <c r="AH61" s="1096"/>
      <c r="AI61" s="1096"/>
      <c r="AJ61" s="1096"/>
      <c r="AK61" s="1096"/>
      <c r="AL61" s="1097"/>
      <c r="AM61" s="377"/>
      <c r="AN61" s="880" t="s">
        <v>582</v>
      </c>
      <c r="AO61" s="881"/>
      <c r="AP61" s="421"/>
      <c r="AQ61" s="912" t="str">
        <f>印字要求!S17</f>
        <v/>
      </c>
      <c r="AR61" s="500"/>
      <c r="AS61" s="882" t="str">
        <f>印字要求!T17</f>
        <v/>
      </c>
      <c r="AT61" s="501"/>
      <c r="AU61" s="882" t="str">
        <f>印字要求!U17</f>
        <v/>
      </c>
      <c r="AV61" s="500"/>
      <c r="AW61" s="882" t="str">
        <f>印字要求!V17</f>
        <v/>
      </c>
      <c r="AX61" s="500"/>
      <c r="AY61" s="882" t="str">
        <f>印字要求!W17</f>
        <v/>
      </c>
      <c r="AZ61" s="501"/>
      <c r="BA61" s="882" t="str">
        <f>印字要求!X17</f>
        <v/>
      </c>
      <c r="BB61" s="500"/>
      <c r="BC61" s="882" t="str">
        <f>印字要求!Y17</f>
        <v/>
      </c>
      <c r="BD61" s="500"/>
      <c r="BE61" s="882" t="str">
        <f>印字要求!Z17</f>
        <v/>
      </c>
      <c r="BF61" s="427"/>
      <c r="BH61" s="880"/>
      <c r="BI61" s="910"/>
      <c r="BJ61" s="910"/>
      <c r="BK61" s="881"/>
      <c r="BL61" s="1101"/>
      <c r="BM61" s="1102"/>
      <c r="BN61" s="944"/>
      <c r="BO61" s="945"/>
      <c r="BP61" s="945"/>
      <c r="BQ61" s="946"/>
      <c r="BR61" s="377"/>
      <c r="BS61" s="377"/>
      <c r="BT61" s="915"/>
      <c r="BU61" s="915"/>
      <c r="BV61" s="915"/>
      <c r="BW61" s="915"/>
      <c r="BX61" s="915"/>
      <c r="BY61" s="915"/>
      <c r="BZ61" s="915"/>
      <c r="CA61" s="915"/>
      <c r="CB61" s="915"/>
      <c r="CC61" s="915"/>
      <c r="CD61" s="916"/>
      <c r="CE61" s="377"/>
      <c r="CF61" s="925"/>
      <c r="CG61" s="926"/>
      <c r="CH61" s="927"/>
      <c r="CI61" s="599"/>
      <c r="CJ61" s="937"/>
      <c r="CK61" s="938"/>
      <c r="CL61" s="599"/>
      <c r="CM61" s="934"/>
      <c r="CN61" s="600"/>
      <c r="CO61" s="920"/>
      <c r="CP61" s="601"/>
      <c r="CQ61" s="920"/>
      <c r="CR61" s="599"/>
      <c r="CS61" s="920"/>
      <c r="CT61" s="386"/>
    </row>
    <row r="62" spans="1:98" ht="8.25" customHeight="1" x14ac:dyDescent="0.15">
      <c r="A62" s="1038"/>
      <c r="B62" s="419"/>
      <c r="C62" s="446"/>
      <c r="D62" s="911"/>
      <c r="E62" s="911"/>
      <c r="F62" s="911"/>
      <c r="G62" s="911"/>
      <c r="H62" s="911"/>
      <c r="I62" s="420"/>
      <c r="J62" s="877"/>
      <c r="K62" s="429"/>
      <c r="L62" s="913"/>
      <c r="M62" s="500"/>
      <c r="N62" s="883"/>
      <c r="O62" s="501"/>
      <c r="P62" s="883"/>
      <c r="Q62" s="500"/>
      <c r="R62" s="883"/>
      <c r="S62" s="500"/>
      <c r="T62" s="883"/>
      <c r="U62" s="501"/>
      <c r="V62" s="883"/>
      <c r="W62" s="500"/>
      <c r="X62" s="883"/>
      <c r="Y62" s="500"/>
      <c r="Z62" s="883"/>
      <c r="AA62" s="422"/>
      <c r="AB62" s="1107"/>
      <c r="AC62" s="1094"/>
      <c r="AD62" s="1093"/>
      <c r="AE62" s="1094"/>
      <c r="AF62" s="426"/>
      <c r="AG62" s="1096"/>
      <c r="AH62" s="1096"/>
      <c r="AI62" s="1096"/>
      <c r="AJ62" s="1096"/>
      <c r="AK62" s="1096"/>
      <c r="AL62" s="1097"/>
      <c r="AM62" s="389"/>
      <c r="AN62" s="880"/>
      <c r="AO62" s="881"/>
      <c r="AP62" s="429"/>
      <c r="AQ62" s="913"/>
      <c r="AR62" s="500"/>
      <c r="AS62" s="883"/>
      <c r="AT62" s="501"/>
      <c r="AU62" s="883"/>
      <c r="AV62" s="500"/>
      <c r="AW62" s="883"/>
      <c r="AX62" s="500"/>
      <c r="AY62" s="883"/>
      <c r="AZ62" s="501"/>
      <c r="BA62" s="883"/>
      <c r="BB62" s="500"/>
      <c r="BC62" s="883"/>
      <c r="BD62" s="500"/>
      <c r="BE62" s="883"/>
      <c r="BF62" s="427"/>
      <c r="BH62" s="880"/>
      <c r="BI62" s="910"/>
      <c r="BJ62" s="910"/>
      <c r="BK62" s="881"/>
      <c r="BL62" s="1101"/>
      <c r="BM62" s="1102"/>
      <c r="BN62" s="914">
        <f>BN38+BN46+BN54</f>
        <v>0</v>
      </c>
      <c r="BO62" s="915"/>
      <c r="BP62" s="915"/>
      <c r="BQ62" s="916"/>
      <c r="BR62" s="377"/>
      <c r="BS62" s="377"/>
      <c r="BT62" s="915"/>
      <c r="BU62" s="915"/>
      <c r="BV62" s="915"/>
      <c r="BW62" s="915"/>
      <c r="BX62" s="915"/>
      <c r="BY62" s="915"/>
      <c r="BZ62" s="915"/>
      <c r="CA62" s="915"/>
      <c r="CB62" s="915"/>
      <c r="CC62" s="915"/>
      <c r="CD62" s="916"/>
      <c r="CE62" s="377"/>
      <c r="CF62" s="928"/>
      <c r="CG62" s="929"/>
      <c r="CH62" s="930"/>
      <c r="CI62" s="599"/>
      <c r="CJ62" s="939"/>
      <c r="CK62" s="940"/>
      <c r="CL62" s="599"/>
      <c r="CM62" s="935"/>
      <c r="CN62" s="600"/>
      <c r="CO62" s="921"/>
      <c r="CP62" s="601"/>
      <c r="CQ62" s="921"/>
      <c r="CR62" s="599"/>
      <c r="CS62" s="921"/>
      <c r="CT62" s="386"/>
    </row>
    <row r="63" spans="1:98" ht="1.5" customHeight="1" x14ac:dyDescent="0.15">
      <c r="A63" s="1038"/>
      <c r="B63" s="419"/>
      <c r="C63" s="397"/>
      <c r="D63" s="436"/>
      <c r="E63" s="436"/>
      <c r="F63" s="436"/>
      <c r="G63" s="436"/>
      <c r="H63" s="436"/>
      <c r="I63" s="431"/>
      <c r="J63" s="432"/>
      <c r="K63" s="433"/>
      <c r="L63" s="508"/>
      <c r="M63" s="502"/>
      <c r="N63" s="502"/>
      <c r="O63" s="502"/>
      <c r="P63" s="502"/>
      <c r="Q63" s="502"/>
      <c r="R63" s="502"/>
      <c r="S63" s="502"/>
      <c r="T63" s="502"/>
      <c r="U63" s="502"/>
      <c r="V63" s="502"/>
      <c r="W63" s="502"/>
      <c r="X63" s="502"/>
      <c r="Y63" s="502"/>
      <c r="Z63" s="502"/>
      <c r="AA63" s="434"/>
      <c r="AB63" s="1107"/>
      <c r="AC63" s="1094"/>
      <c r="AD63" s="1093"/>
      <c r="AE63" s="1094"/>
      <c r="AF63" s="456"/>
      <c r="AG63" s="436"/>
      <c r="AH63" s="436"/>
      <c r="AI63" s="436"/>
      <c r="AJ63" s="436"/>
      <c r="AK63" s="436"/>
      <c r="AL63" s="436"/>
      <c r="AM63" s="397"/>
      <c r="AN63" s="435"/>
      <c r="AO63" s="398"/>
      <c r="AP63" s="437"/>
      <c r="AQ63" s="504"/>
      <c r="AR63" s="504"/>
      <c r="AS63" s="504"/>
      <c r="AT63" s="504"/>
      <c r="AU63" s="504"/>
      <c r="AV63" s="504"/>
      <c r="AW63" s="504"/>
      <c r="AX63" s="504"/>
      <c r="AY63" s="504"/>
      <c r="AZ63" s="504"/>
      <c r="BA63" s="504"/>
      <c r="BB63" s="504"/>
      <c r="BC63" s="504"/>
      <c r="BD63" s="504"/>
      <c r="BE63" s="504"/>
      <c r="BF63" s="438"/>
      <c r="BH63" s="880"/>
      <c r="BI63" s="910"/>
      <c r="BJ63" s="910"/>
      <c r="BK63" s="881"/>
      <c r="BL63" s="880"/>
      <c r="BM63" s="881"/>
      <c r="BN63" s="914"/>
      <c r="BO63" s="915"/>
      <c r="BP63" s="915"/>
      <c r="BQ63" s="916"/>
      <c r="BR63" s="377"/>
      <c r="BS63" s="377"/>
      <c r="BT63" s="915"/>
      <c r="BU63" s="915"/>
      <c r="BV63" s="915"/>
      <c r="BW63" s="915"/>
      <c r="BX63" s="915"/>
      <c r="BY63" s="915"/>
      <c r="BZ63" s="915"/>
      <c r="CA63" s="915"/>
      <c r="CB63" s="915"/>
      <c r="CC63" s="915"/>
      <c r="CD63" s="916"/>
      <c r="CE63" s="397"/>
      <c r="CF63" s="397"/>
      <c r="CG63" s="397"/>
      <c r="CH63" s="397"/>
      <c r="CI63" s="397"/>
      <c r="CJ63" s="397"/>
      <c r="CK63" s="397"/>
      <c r="CL63" s="397"/>
      <c r="CM63" s="397"/>
      <c r="CN63" s="397"/>
      <c r="CO63" s="397"/>
      <c r="CP63" s="397"/>
      <c r="CQ63" s="397"/>
      <c r="CR63" s="397"/>
      <c r="CS63" s="397"/>
      <c r="CT63" s="398"/>
    </row>
    <row r="64" spans="1:98" ht="1.5" customHeight="1" x14ac:dyDescent="0.15">
      <c r="A64" s="1038"/>
      <c r="B64" s="419"/>
      <c r="C64" s="392"/>
      <c r="D64" s="439"/>
      <c r="E64" s="439"/>
      <c r="F64" s="439"/>
      <c r="G64" s="439"/>
      <c r="H64" s="439"/>
      <c r="I64" s="408"/>
      <c r="J64" s="409"/>
      <c r="K64" s="410"/>
      <c r="L64" s="509"/>
      <c r="M64" s="503"/>
      <c r="N64" s="503"/>
      <c r="O64" s="503"/>
      <c r="P64" s="503"/>
      <c r="Q64" s="503"/>
      <c r="R64" s="503"/>
      <c r="S64" s="503"/>
      <c r="T64" s="503"/>
      <c r="U64" s="503"/>
      <c r="V64" s="503"/>
      <c r="W64" s="503"/>
      <c r="X64" s="503"/>
      <c r="Y64" s="503"/>
      <c r="Z64" s="503"/>
      <c r="AA64" s="411"/>
      <c r="AB64" s="1107"/>
      <c r="AC64" s="1094"/>
      <c r="AD64" s="1093"/>
      <c r="AE64" s="1094"/>
      <c r="AF64" s="375"/>
      <c r="AG64" s="375"/>
      <c r="AH64" s="375"/>
      <c r="AI64" s="375"/>
      <c r="AJ64" s="375"/>
      <c r="AK64" s="375"/>
      <c r="AL64" s="375"/>
      <c r="AM64" s="377"/>
      <c r="AN64" s="415"/>
      <c r="AO64" s="393"/>
      <c r="AP64" s="416"/>
      <c r="AQ64" s="505"/>
      <c r="AR64" s="505"/>
      <c r="AS64" s="505"/>
      <c r="AT64" s="505"/>
      <c r="AU64" s="505"/>
      <c r="AV64" s="505"/>
      <c r="AW64" s="505"/>
      <c r="AX64" s="505"/>
      <c r="AY64" s="505"/>
      <c r="AZ64" s="505"/>
      <c r="BA64" s="505"/>
      <c r="BB64" s="505"/>
      <c r="BC64" s="505"/>
      <c r="BD64" s="505"/>
      <c r="BE64" s="505"/>
      <c r="BF64" s="417"/>
      <c r="BH64" s="880"/>
      <c r="BI64" s="910"/>
      <c r="BJ64" s="910"/>
      <c r="BK64" s="881"/>
      <c r="BL64" s="880"/>
      <c r="BM64" s="881"/>
      <c r="BN64" s="914"/>
      <c r="BO64" s="915"/>
      <c r="BP64" s="915"/>
      <c r="BQ64" s="916"/>
      <c r="BR64" s="377"/>
      <c r="BS64" s="377"/>
      <c r="BT64" s="915"/>
      <c r="BU64" s="915"/>
      <c r="BV64" s="915"/>
      <c r="BW64" s="915"/>
      <c r="BX64" s="915"/>
      <c r="BY64" s="915"/>
      <c r="BZ64" s="915"/>
      <c r="CA64" s="915"/>
      <c r="CB64" s="915"/>
      <c r="CC64" s="915"/>
      <c r="CD64" s="916"/>
      <c r="CE64" s="523"/>
      <c r="CF64" s="523"/>
      <c r="CG64" s="523"/>
      <c r="CH64" s="523"/>
      <c r="CI64" s="523"/>
      <c r="CJ64" s="523"/>
      <c r="CK64" s="523"/>
      <c r="CL64" s="523"/>
      <c r="CM64" s="523"/>
      <c r="CN64" s="523"/>
      <c r="CO64" s="523"/>
      <c r="CP64" s="523"/>
      <c r="CQ64" s="523"/>
      <c r="CR64" s="523"/>
      <c r="CS64" s="523"/>
      <c r="CT64" s="524"/>
    </row>
    <row r="65" spans="1:98" ht="8.25" customHeight="1" x14ac:dyDescent="0.15">
      <c r="A65" s="1038"/>
      <c r="B65" s="419"/>
      <c r="C65" s="377"/>
      <c r="D65" s="1105" t="s">
        <v>583</v>
      </c>
      <c r="E65" s="1105"/>
      <c r="F65" s="1105"/>
      <c r="G65" s="1105"/>
      <c r="H65" s="1105"/>
      <c r="I65" s="442"/>
      <c r="J65" s="877" t="s">
        <v>584</v>
      </c>
      <c r="K65" s="429"/>
      <c r="L65" s="912" t="str">
        <f>印字要求!I19</f>
        <v/>
      </c>
      <c r="M65" s="500"/>
      <c r="N65" s="882" t="str">
        <f>印字要求!J19</f>
        <v/>
      </c>
      <c r="O65" s="501"/>
      <c r="P65" s="882" t="str">
        <f>印字要求!K19</f>
        <v/>
      </c>
      <c r="Q65" s="500"/>
      <c r="R65" s="882" t="str">
        <f>印字要求!L19</f>
        <v/>
      </c>
      <c r="S65" s="500"/>
      <c r="T65" s="882" t="str">
        <f>印字要求!M19</f>
        <v/>
      </c>
      <c r="U65" s="501"/>
      <c r="V65" s="882" t="str">
        <f>印字要求!N19</f>
        <v/>
      </c>
      <c r="W65" s="500"/>
      <c r="X65" s="882" t="str">
        <f>印字要求!O19</f>
        <v/>
      </c>
      <c r="Y65" s="500"/>
      <c r="Z65" s="882" t="str">
        <f>印字要求!P19</f>
        <v/>
      </c>
      <c r="AA65" s="422"/>
      <c r="AB65" s="1107"/>
      <c r="AC65" s="1094"/>
      <c r="AD65" s="1093"/>
      <c r="AE65" s="1094"/>
      <c r="AF65" s="375"/>
      <c r="AG65" s="1096" t="str">
        <f>IF(計算シート!G44="","",計算シート!G44)</f>
        <v>レ</v>
      </c>
      <c r="AH65" s="1096"/>
      <c r="AI65" s="1096"/>
      <c r="AJ65" s="1096"/>
      <c r="AK65" s="1096"/>
      <c r="AL65" s="1097"/>
      <c r="AM65" s="377"/>
      <c r="AN65" s="880" t="s">
        <v>585</v>
      </c>
      <c r="AO65" s="881"/>
      <c r="AP65" s="421"/>
      <c r="AQ65" s="912" t="str">
        <f>印字要求!S19</f>
        <v/>
      </c>
      <c r="AR65" s="500"/>
      <c r="AS65" s="882" t="str">
        <f>印字要求!T19</f>
        <v/>
      </c>
      <c r="AT65" s="501"/>
      <c r="AU65" s="882" t="str">
        <f>印字要求!U19</f>
        <v/>
      </c>
      <c r="AV65" s="500"/>
      <c r="AW65" s="882" t="str">
        <f>印字要求!V19</f>
        <v/>
      </c>
      <c r="AX65" s="500"/>
      <c r="AY65" s="882" t="str">
        <f>印字要求!W19</f>
        <v/>
      </c>
      <c r="AZ65" s="501"/>
      <c r="BA65" s="882" t="str">
        <f>印字要求!X19</f>
        <v/>
      </c>
      <c r="BB65" s="500"/>
      <c r="BC65" s="882" t="str">
        <f>印字要求!Y19</f>
        <v/>
      </c>
      <c r="BD65" s="500"/>
      <c r="BE65" s="882" t="str">
        <f>印字要求!Z19</f>
        <v/>
      </c>
      <c r="BF65" s="427"/>
      <c r="BH65" s="1061"/>
      <c r="BI65" s="1062"/>
      <c r="BJ65" s="1062"/>
      <c r="BK65" s="1063"/>
      <c r="BL65" s="1061"/>
      <c r="BM65" s="1063"/>
      <c r="BN65" s="917"/>
      <c r="BO65" s="918"/>
      <c r="BP65" s="918"/>
      <c r="BQ65" s="919"/>
      <c r="BR65" s="397"/>
      <c r="BS65" s="397"/>
      <c r="BT65" s="918"/>
      <c r="BU65" s="918"/>
      <c r="BV65" s="918"/>
      <c r="BW65" s="918"/>
      <c r="BX65" s="918"/>
      <c r="BY65" s="918"/>
      <c r="BZ65" s="918"/>
      <c r="CA65" s="918"/>
      <c r="CB65" s="918"/>
      <c r="CC65" s="918"/>
      <c r="CD65" s="919"/>
      <c r="CE65" s="525"/>
      <c r="CF65" s="525"/>
      <c r="CG65" s="525"/>
      <c r="CH65" s="525"/>
      <c r="CI65" s="525"/>
      <c r="CJ65" s="525"/>
      <c r="CK65" s="525"/>
      <c r="CL65" s="525"/>
      <c r="CM65" s="525"/>
      <c r="CN65" s="525"/>
      <c r="CO65" s="525"/>
      <c r="CP65" s="525"/>
      <c r="CQ65" s="525"/>
      <c r="CR65" s="525"/>
      <c r="CS65" s="525"/>
      <c r="CT65" s="526"/>
    </row>
    <row r="66" spans="1:98" ht="8.25" customHeight="1" x14ac:dyDescent="0.15">
      <c r="A66" s="1038"/>
      <c r="B66" s="419"/>
      <c r="C66" s="377"/>
      <c r="D66" s="1105"/>
      <c r="E66" s="1105"/>
      <c r="F66" s="1105"/>
      <c r="G66" s="1105"/>
      <c r="H66" s="1105"/>
      <c r="I66" s="420"/>
      <c r="J66" s="877"/>
      <c r="K66" s="429"/>
      <c r="L66" s="913"/>
      <c r="M66" s="500"/>
      <c r="N66" s="883"/>
      <c r="O66" s="501"/>
      <c r="P66" s="883"/>
      <c r="Q66" s="500"/>
      <c r="R66" s="883"/>
      <c r="S66" s="500"/>
      <c r="T66" s="883"/>
      <c r="U66" s="501"/>
      <c r="V66" s="883"/>
      <c r="W66" s="500"/>
      <c r="X66" s="883"/>
      <c r="Y66" s="500"/>
      <c r="Z66" s="883"/>
      <c r="AA66" s="422"/>
      <c r="AB66" s="1107"/>
      <c r="AC66" s="1094"/>
      <c r="AD66" s="1093"/>
      <c r="AE66" s="1094"/>
      <c r="AF66" s="374"/>
      <c r="AG66" s="1096"/>
      <c r="AH66" s="1096"/>
      <c r="AI66" s="1096"/>
      <c r="AJ66" s="1096"/>
      <c r="AK66" s="1096"/>
      <c r="AL66" s="1097"/>
      <c r="AM66" s="389"/>
      <c r="AN66" s="880"/>
      <c r="AO66" s="881"/>
      <c r="AP66" s="429"/>
      <c r="AQ66" s="913"/>
      <c r="AR66" s="500"/>
      <c r="AS66" s="883"/>
      <c r="AT66" s="501"/>
      <c r="AU66" s="883"/>
      <c r="AV66" s="500"/>
      <c r="AW66" s="883"/>
      <c r="AX66" s="500"/>
      <c r="AY66" s="883"/>
      <c r="AZ66" s="501"/>
      <c r="BA66" s="883"/>
      <c r="BB66" s="500"/>
      <c r="BC66" s="883"/>
      <c r="BD66" s="500"/>
      <c r="BE66" s="883"/>
      <c r="BF66" s="427"/>
    </row>
    <row r="67" spans="1:98" ht="1.5" customHeight="1" x14ac:dyDescent="0.15">
      <c r="A67" s="1038"/>
      <c r="B67" s="419"/>
      <c r="C67" s="397"/>
      <c r="D67" s="436"/>
      <c r="E67" s="436"/>
      <c r="F67" s="436"/>
      <c r="G67" s="436"/>
      <c r="H67" s="436"/>
      <c r="I67" s="431"/>
      <c r="J67" s="432"/>
      <c r="K67" s="433"/>
      <c r="L67" s="508"/>
      <c r="M67" s="502"/>
      <c r="N67" s="502"/>
      <c r="O67" s="502"/>
      <c r="P67" s="502"/>
      <c r="Q67" s="502"/>
      <c r="R67" s="502"/>
      <c r="S67" s="502"/>
      <c r="T67" s="502"/>
      <c r="U67" s="502"/>
      <c r="V67" s="502"/>
      <c r="W67" s="502"/>
      <c r="X67" s="502"/>
      <c r="Y67" s="502"/>
      <c r="Z67" s="502"/>
      <c r="AA67" s="434"/>
      <c r="AB67" s="1107"/>
      <c r="AC67" s="1094"/>
      <c r="AD67" s="1093"/>
      <c r="AE67" s="1094"/>
      <c r="AF67" s="375"/>
      <c r="AG67" s="375"/>
      <c r="AH67" s="375"/>
      <c r="AI67" s="375"/>
      <c r="AJ67" s="375"/>
      <c r="AK67" s="375"/>
      <c r="AL67" s="375"/>
      <c r="AM67" s="377"/>
      <c r="AN67" s="435"/>
      <c r="AO67" s="398"/>
      <c r="AP67" s="437"/>
      <c r="AQ67" s="504"/>
      <c r="AR67" s="504"/>
      <c r="AS67" s="504"/>
      <c r="AT67" s="504"/>
      <c r="AU67" s="504"/>
      <c r="AV67" s="504"/>
      <c r="AW67" s="504"/>
      <c r="AX67" s="504"/>
      <c r="AY67" s="504"/>
      <c r="AZ67" s="504"/>
      <c r="BA67" s="504"/>
      <c r="BB67" s="504"/>
      <c r="BC67" s="504"/>
      <c r="BD67" s="504"/>
      <c r="BE67" s="504"/>
      <c r="BF67" s="438"/>
    </row>
    <row r="68" spans="1:98" ht="1.5" customHeight="1" x14ac:dyDescent="0.15">
      <c r="A68" s="1038"/>
      <c r="B68" s="419"/>
      <c r="C68" s="392"/>
      <c r="D68" s="439"/>
      <c r="E68" s="439"/>
      <c r="F68" s="439"/>
      <c r="G68" s="439"/>
      <c r="H68" s="439"/>
      <c r="I68" s="408"/>
      <c r="J68" s="409"/>
      <c r="K68" s="410"/>
      <c r="L68" s="509"/>
      <c r="M68" s="503"/>
      <c r="N68" s="503"/>
      <c r="O68" s="503"/>
      <c r="P68" s="503"/>
      <c r="Q68" s="503"/>
      <c r="R68" s="503"/>
      <c r="S68" s="503"/>
      <c r="T68" s="503"/>
      <c r="U68" s="503"/>
      <c r="V68" s="503"/>
      <c r="W68" s="503"/>
      <c r="X68" s="503"/>
      <c r="Y68" s="503"/>
      <c r="Z68" s="503"/>
      <c r="AA68" s="411"/>
      <c r="AB68" s="1107"/>
      <c r="AC68" s="1094"/>
      <c r="AD68" s="1093"/>
      <c r="AE68" s="1094"/>
      <c r="AF68" s="457"/>
      <c r="AG68" s="439"/>
      <c r="AH68" s="439"/>
      <c r="AI68" s="439"/>
      <c r="AJ68" s="439"/>
      <c r="AK68" s="439"/>
      <c r="AL68" s="439"/>
      <c r="AM68" s="392"/>
      <c r="AN68" s="415"/>
      <c r="AO68" s="393"/>
      <c r="AP68" s="416"/>
      <c r="AQ68" s="505"/>
      <c r="AR68" s="505"/>
      <c r="AS68" s="505"/>
      <c r="AT68" s="505"/>
      <c r="AU68" s="505"/>
      <c r="AV68" s="505"/>
      <c r="AW68" s="505"/>
      <c r="AX68" s="505"/>
      <c r="AY68" s="505"/>
      <c r="AZ68" s="505"/>
      <c r="BA68" s="505"/>
      <c r="BB68" s="505"/>
      <c r="BC68" s="505"/>
      <c r="BD68" s="505"/>
      <c r="BE68" s="505"/>
      <c r="BF68" s="417"/>
    </row>
    <row r="69" spans="1:98" ht="8.25" customHeight="1" x14ac:dyDescent="0.15">
      <c r="A69" s="1038"/>
      <c r="B69" s="869" t="s">
        <v>563</v>
      </c>
      <c r="C69" s="377"/>
      <c r="D69" s="911" t="s">
        <v>586</v>
      </c>
      <c r="E69" s="911"/>
      <c r="F69" s="911"/>
      <c r="G69" s="911"/>
      <c r="H69" s="911"/>
      <c r="I69" s="442"/>
      <c r="J69" s="877" t="s">
        <v>587</v>
      </c>
      <c r="K69" s="429"/>
      <c r="L69" s="912" t="str">
        <f>印字要求!I21</f>
        <v/>
      </c>
      <c r="M69" s="500"/>
      <c r="N69" s="882" t="str">
        <f>印字要求!J21</f>
        <v/>
      </c>
      <c r="O69" s="501"/>
      <c r="P69" s="882" t="str">
        <f>印字要求!K21</f>
        <v/>
      </c>
      <c r="Q69" s="500"/>
      <c r="R69" s="882" t="str">
        <f>印字要求!L21</f>
        <v/>
      </c>
      <c r="S69" s="500"/>
      <c r="T69" s="882" t="str">
        <f>印字要求!M21</f>
        <v/>
      </c>
      <c r="U69" s="501"/>
      <c r="V69" s="882" t="str">
        <f>印字要求!N21</f>
        <v/>
      </c>
      <c r="W69" s="500"/>
      <c r="X69" s="882" t="str">
        <f>印字要求!O21</f>
        <v/>
      </c>
      <c r="Y69" s="500"/>
      <c r="Z69" s="882" t="str">
        <f>印字要求!P21</f>
        <v/>
      </c>
      <c r="AA69" s="422"/>
      <c r="AB69" s="1107"/>
      <c r="AC69" s="1094"/>
      <c r="AD69" s="1093"/>
      <c r="AE69" s="1094"/>
      <c r="AF69" s="426"/>
      <c r="AG69" s="1096" t="str">
        <f>IF(計算シート!G45="","",計算シート!G45)</f>
        <v>ソ</v>
      </c>
      <c r="AH69" s="1096"/>
      <c r="AI69" s="1096"/>
      <c r="AJ69" s="1096"/>
      <c r="AK69" s="1096"/>
      <c r="AL69" s="1097"/>
      <c r="AM69" s="377"/>
      <c r="AN69" s="880" t="s">
        <v>588</v>
      </c>
      <c r="AO69" s="881"/>
      <c r="AP69" s="421"/>
      <c r="AQ69" s="912" t="str">
        <f>印字要求!S21</f>
        <v/>
      </c>
      <c r="AR69" s="500"/>
      <c r="AS69" s="882" t="str">
        <f>印字要求!T21</f>
        <v/>
      </c>
      <c r="AT69" s="501"/>
      <c r="AU69" s="882" t="str">
        <f>印字要求!U21</f>
        <v/>
      </c>
      <c r="AV69" s="500"/>
      <c r="AW69" s="882" t="str">
        <f>印字要求!V21</f>
        <v/>
      </c>
      <c r="AX69" s="500"/>
      <c r="AY69" s="882" t="str">
        <f>印字要求!W21</f>
        <v/>
      </c>
      <c r="AZ69" s="501"/>
      <c r="BA69" s="882" t="str">
        <f>印字要求!X21</f>
        <v/>
      </c>
      <c r="BB69" s="500"/>
      <c r="BC69" s="882" t="str">
        <f>印字要求!Y21</f>
        <v/>
      </c>
      <c r="BD69" s="500"/>
      <c r="BE69" s="882" t="str">
        <f>印字要求!Z21</f>
        <v/>
      </c>
      <c r="BF69" s="427"/>
      <c r="BH69" s="1029" t="s">
        <v>589</v>
      </c>
      <c r="BI69" s="1029"/>
      <c r="BJ69" s="1029"/>
      <c r="BK69" s="1029"/>
      <c r="BL69" s="1029"/>
      <c r="BM69" s="1029"/>
      <c r="BN69" s="1029"/>
      <c r="BO69" s="1029"/>
      <c r="BP69" s="1029"/>
    </row>
    <row r="70" spans="1:98" ht="8.25" customHeight="1" x14ac:dyDescent="0.15">
      <c r="A70" s="1038"/>
      <c r="B70" s="869"/>
      <c r="C70" s="377"/>
      <c r="D70" s="911"/>
      <c r="E70" s="911"/>
      <c r="F70" s="911"/>
      <c r="G70" s="911"/>
      <c r="H70" s="911"/>
      <c r="I70" s="420"/>
      <c r="J70" s="877"/>
      <c r="K70" s="429"/>
      <c r="L70" s="913"/>
      <c r="M70" s="500"/>
      <c r="N70" s="883"/>
      <c r="O70" s="501"/>
      <c r="P70" s="883"/>
      <c r="Q70" s="500"/>
      <c r="R70" s="883"/>
      <c r="S70" s="500"/>
      <c r="T70" s="883"/>
      <c r="U70" s="501"/>
      <c r="V70" s="883"/>
      <c r="W70" s="500"/>
      <c r="X70" s="883"/>
      <c r="Y70" s="500"/>
      <c r="Z70" s="883"/>
      <c r="AA70" s="422"/>
      <c r="AB70" s="1107"/>
      <c r="AC70" s="1094"/>
      <c r="AD70" s="1093"/>
      <c r="AE70" s="1094"/>
      <c r="AF70" s="426"/>
      <c r="AG70" s="1096"/>
      <c r="AH70" s="1096"/>
      <c r="AI70" s="1096"/>
      <c r="AJ70" s="1096"/>
      <c r="AK70" s="1096"/>
      <c r="AL70" s="1097"/>
      <c r="AM70" s="389"/>
      <c r="AN70" s="880"/>
      <c r="AO70" s="881"/>
      <c r="AP70" s="429"/>
      <c r="AQ70" s="913"/>
      <c r="AR70" s="500"/>
      <c r="AS70" s="883"/>
      <c r="AT70" s="501"/>
      <c r="AU70" s="883"/>
      <c r="AV70" s="500"/>
      <c r="AW70" s="883"/>
      <c r="AX70" s="500"/>
      <c r="AY70" s="883"/>
      <c r="AZ70" s="501"/>
      <c r="BA70" s="883"/>
      <c r="BB70" s="500"/>
      <c r="BC70" s="883"/>
      <c r="BD70" s="500"/>
      <c r="BE70" s="883"/>
      <c r="BF70" s="427"/>
      <c r="BH70" s="1029"/>
      <c r="BI70" s="1029"/>
      <c r="BJ70" s="1029"/>
      <c r="BK70" s="1029"/>
      <c r="BL70" s="1029"/>
      <c r="BM70" s="1029"/>
      <c r="BN70" s="1029"/>
      <c r="BO70" s="1029"/>
      <c r="BP70" s="1029"/>
    </row>
    <row r="71" spans="1:98" ht="1.5" customHeight="1" x14ac:dyDescent="0.15">
      <c r="A71" s="1038"/>
      <c r="B71" s="869"/>
      <c r="C71" s="397"/>
      <c r="D71" s="436"/>
      <c r="E71" s="436"/>
      <c r="F71" s="436"/>
      <c r="G71" s="436"/>
      <c r="H71" s="436"/>
      <c r="I71" s="431"/>
      <c r="J71" s="432"/>
      <c r="K71" s="433"/>
      <c r="L71" s="508"/>
      <c r="M71" s="502"/>
      <c r="N71" s="502"/>
      <c r="O71" s="502"/>
      <c r="P71" s="502"/>
      <c r="Q71" s="502"/>
      <c r="R71" s="502"/>
      <c r="S71" s="502"/>
      <c r="T71" s="502"/>
      <c r="U71" s="502"/>
      <c r="V71" s="502"/>
      <c r="W71" s="502"/>
      <c r="X71" s="502"/>
      <c r="Y71" s="502"/>
      <c r="Z71" s="502"/>
      <c r="AA71" s="434"/>
      <c r="AB71" s="1107"/>
      <c r="AC71" s="1094"/>
      <c r="AD71" s="1093"/>
      <c r="AE71" s="1094"/>
      <c r="AF71" s="456"/>
      <c r="AG71" s="436"/>
      <c r="AH71" s="436"/>
      <c r="AI71" s="436"/>
      <c r="AJ71" s="436"/>
      <c r="AK71" s="436"/>
      <c r="AL71" s="436"/>
      <c r="AM71" s="397"/>
      <c r="AN71" s="435"/>
      <c r="AO71" s="398"/>
      <c r="AP71" s="437"/>
      <c r="AQ71" s="504"/>
      <c r="AR71" s="504"/>
      <c r="AS71" s="504"/>
      <c r="AT71" s="504"/>
      <c r="AU71" s="504"/>
      <c r="AV71" s="504"/>
      <c r="AW71" s="504"/>
      <c r="AX71" s="504"/>
      <c r="AY71" s="504"/>
      <c r="AZ71" s="504"/>
      <c r="BA71" s="504"/>
      <c r="BB71" s="504"/>
      <c r="BC71" s="504"/>
      <c r="BD71" s="504"/>
      <c r="BE71" s="504"/>
      <c r="BF71" s="438"/>
      <c r="BH71" s="1030"/>
      <c r="BI71" s="1030"/>
      <c r="BJ71" s="1030"/>
      <c r="BK71" s="1030"/>
      <c r="BL71" s="1030"/>
      <c r="BM71" s="1030"/>
      <c r="BN71" s="1030"/>
      <c r="BO71" s="1030"/>
      <c r="BP71" s="1030"/>
    </row>
    <row r="72" spans="1:98" ht="1.5" customHeight="1" x14ac:dyDescent="0.15">
      <c r="A72" s="1038"/>
      <c r="B72" s="869"/>
      <c r="C72" s="392"/>
      <c r="D72" s="439"/>
      <c r="E72" s="439"/>
      <c r="F72" s="439"/>
      <c r="G72" s="439"/>
      <c r="H72" s="439"/>
      <c r="I72" s="408"/>
      <c r="J72" s="409"/>
      <c r="K72" s="410"/>
      <c r="L72" s="509"/>
      <c r="M72" s="503"/>
      <c r="N72" s="503"/>
      <c r="O72" s="503"/>
      <c r="P72" s="503"/>
      <c r="Q72" s="503"/>
      <c r="R72" s="503"/>
      <c r="S72" s="503"/>
      <c r="T72" s="503"/>
      <c r="U72" s="503"/>
      <c r="V72" s="503"/>
      <c r="W72" s="503"/>
      <c r="X72" s="503"/>
      <c r="Y72" s="503"/>
      <c r="Z72" s="503"/>
      <c r="AA72" s="411"/>
      <c r="AB72" s="1107"/>
      <c r="AC72" s="1094"/>
      <c r="AD72" s="1093"/>
      <c r="AE72" s="1094"/>
      <c r="AF72" s="375"/>
      <c r="AG72" s="375"/>
      <c r="AH72" s="375"/>
      <c r="AI72" s="375"/>
      <c r="AJ72" s="375"/>
      <c r="AK72" s="375"/>
      <c r="AL72" s="375"/>
      <c r="AM72" s="377"/>
      <c r="AN72" s="415"/>
      <c r="AO72" s="393"/>
      <c r="AP72" s="416"/>
      <c r="AQ72" s="505"/>
      <c r="AR72" s="505"/>
      <c r="AS72" s="505"/>
      <c r="AT72" s="505"/>
      <c r="AU72" s="505"/>
      <c r="AV72" s="505"/>
      <c r="AW72" s="505"/>
      <c r="AX72" s="505"/>
      <c r="AY72" s="505"/>
      <c r="AZ72" s="505"/>
      <c r="BA72" s="505"/>
      <c r="BB72" s="505"/>
      <c r="BC72" s="505"/>
      <c r="BD72" s="505"/>
      <c r="BE72" s="505"/>
      <c r="BF72" s="417"/>
      <c r="BH72" s="415"/>
      <c r="BI72" s="392"/>
      <c r="BJ72" s="392"/>
      <c r="BK72" s="392"/>
      <c r="BL72" s="392"/>
      <c r="BM72" s="392"/>
      <c r="BN72" s="392"/>
      <c r="BO72" s="392"/>
      <c r="BP72" s="393"/>
      <c r="BQ72" s="392"/>
      <c r="BR72" s="392"/>
      <c r="BS72" s="392"/>
      <c r="BT72" s="392"/>
      <c r="BU72" s="392"/>
      <c r="BV72" s="392"/>
      <c r="BW72" s="392"/>
      <c r="BX72" s="392"/>
      <c r="BY72" s="392"/>
      <c r="BZ72" s="415"/>
      <c r="CA72" s="392"/>
      <c r="CB72" s="392"/>
      <c r="CC72" s="392"/>
      <c r="CD72" s="392"/>
      <c r="CE72" s="392"/>
      <c r="CF72" s="392"/>
      <c r="CG72" s="392"/>
      <c r="CH72" s="392"/>
      <c r="CI72" s="392"/>
      <c r="CJ72" s="393"/>
      <c r="CK72" s="392"/>
      <c r="CL72" s="392"/>
      <c r="CM72" s="392"/>
      <c r="CN72" s="392"/>
      <c r="CO72" s="392"/>
      <c r="CP72" s="392"/>
      <c r="CQ72" s="392"/>
      <c r="CR72" s="392"/>
      <c r="CS72" s="392"/>
      <c r="CT72" s="393"/>
    </row>
    <row r="73" spans="1:98" ht="8.25" customHeight="1" x14ac:dyDescent="0.15">
      <c r="A73" s="1038"/>
      <c r="B73" s="869"/>
      <c r="C73" s="377"/>
      <c r="D73" s="911" t="s">
        <v>843</v>
      </c>
      <c r="E73" s="911"/>
      <c r="F73" s="911"/>
      <c r="G73" s="911"/>
      <c r="H73" s="911"/>
      <c r="I73" s="442"/>
      <c r="J73" s="877" t="s">
        <v>65</v>
      </c>
      <c r="K73" s="429"/>
      <c r="L73" s="912" t="str">
        <f>印字要求!I23</f>
        <v/>
      </c>
      <c r="M73" s="500"/>
      <c r="N73" s="882" t="str">
        <f>印字要求!J23</f>
        <v/>
      </c>
      <c r="O73" s="501"/>
      <c r="P73" s="882" t="str">
        <f>印字要求!K23</f>
        <v/>
      </c>
      <c r="Q73" s="500"/>
      <c r="R73" s="882" t="str">
        <f>印字要求!L23</f>
        <v/>
      </c>
      <c r="S73" s="500"/>
      <c r="T73" s="882" t="str">
        <f>印字要求!M23</f>
        <v/>
      </c>
      <c r="U73" s="501"/>
      <c r="V73" s="882" t="str">
        <f>印字要求!N23</f>
        <v/>
      </c>
      <c r="W73" s="500"/>
      <c r="X73" s="882" t="str">
        <f>印字要求!O23</f>
        <v/>
      </c>
      <c r="Y73" s="500"/>
      <c r="Z73" s="882" t="str">
        <f>印字要求!P23</f>
        <v/>
      </c>
      <c r="AA73" s="422"/>
      <c r="AB73" s="1107"/>
      <c r="AC73" s="1094"/>
      <c r="AD73" s="1093"/>
      <c r="AE73" s="1094"/>
      <c r="AF73" s="375"/>
      <c r="AG73" s="911" t="s">
        <v>590</v>
      </c>
      <c r="AH73" s="911"/>
      <c r="AI73" s="911"/>
      <c r="AJ73" s="911"/>
      <c r="AK73" s="911"/>
      <c r="AL73" s="1031"/>
      <c r="AM73" s="377"/>
      <c r="AN73" s="880" t="s">
        <v>591</v>
      </c>
      <c r="AO73" s="881"/>
      <c r="AP73" s="421"/>
      <c r="AQ73" s="912" t="str">
        <f>印字要求!S23</f>
        <v/>
      </c>
      <c r="AR73" s="500"/>
      <c r="AS73" s="882" t="str">
        <f>印字要求!T23</f>
        <v/>
      </c>
      <c r="AT73" s="501"/>
      <c r="AU73" s="882" t="str">
        <f>印字要求!U23</f>
        <v/>
      </c>
      <c r="AV73" s="500"/>
      <c r="AW73" s="882" t="str">
        <f>印字要求!V23</f>
        <v/>
      </c>
      <c r="AX73" s="500"/>
      <c r="AY73" s="882" t="str">
        <f>印字要求!W23</f>
        <v/>
      </c>
      <c r="AZ73" s="501"/>
      <c r="BA73" s="882" t="str">
        <f>印字要求!X23</f>
        <v/>
      </c>
      <c r="BB73" s="500"/>
      <c r="BC73" s="882" t="str">
        <f>印字要求!Y23</f>
        <v/>
      </c>
      <c r="BD73" s="500"/>
      <c r="BE73" s="882" t="str">
        <f>印字要求!Z23</f>
        <v/>
      </c>
      <c r="BF73" s="427"/>
      <c r="BH73" s="880" t="s">
        <v>592</v>
      </c>
      <c r="BI73" s="910"/>
      <c r="BJ73" s="910"/>
      <c r="BK73" s="910"/>
      <c r="BL73" s="910"/>
      <c r="BM73" s="910"/>
      <c r="BN73" s="910"/>
      <c r="BO73" s="910"/>
      <c r="BP73" s="881"/>
      <c r="BQ73" s="1002" t="s">
        <v>593</v>
      </c>
      <c r="BR73" s="1002"/>
      <c r="BS73" s="1002"/>
      <c r="BT73" s="1002"/>
      <c r="BU73" s="1002"/>
      <c r="BV73" s="1002"/>
      <c r="BW73" s="1002"/>
      <c r="BX73" s="1002"/>
      <c r="BY73" s="1002"/>
      <c r="BZ73" s="880" t="s">
        <v>110</v>
      </c>
      <c r="CA73" s="910"/>
      <c r="CB73" s="910"/>
      <c r="CC73" s="910"/>
      <c r="CD73" s="910"/>
      <c r="CE73" s="910"/>
      <c r="CF73" s="910"/>
      <c r="CG73" s="910"/>
      <c r="CH73" s="910"/>
      <c r="CI73" s="910"/>
      <c r="CJ73" s="881"/>
      <c r="CK73" s="910" t="s">
        <v>594</v>
      </c>
      <c r="CL73" s="910"/>
      <c r="CM73" s="910"/>
      <c r="CN73" s="910"/>
      <c r="CO73" s="910"/>
      <c r="CP73" s="910"/>
      <c r="CQ73" s="910"/>
      <c r="CR73" s="910"/>
      <c r="CS73" s="910"/>
      <c r="CT73" s="881"/>
    </row>
    <row r="74" spans="1:98" ht="8.25" customHeight="1" x14ac:dyDescent="0.15">
      <c r="A74" s="1038"/>
      <c r="B74" s="869"/>
      <c r="C74" s="377"/>
      <c r="D74" s="911"/>
      <c r="E74" s="911"/>
      <c r="F74" s="911"/>
      <c r="G74" s="911"/>
      <c r="H74" s="911"/>
      <c r="I74" s="420"/>
      <c r="J74" s="877"/>
      <c r="K74" s="429"/>
      <c r="L74" s="913"/>
      <c r="M74" s="500"/>
      <c r="N74" s="883"/>
      <c r="O74" s="501"/>
      <c r="P74" s="883"/>
      <c r="Q74" s="500"/>
      <c r="R74" s="883"/>
      <c r="S74" s="500"/>
      <c r="T74" s="883"/>
      <c r="U74" s="501"/>
      <c r="V74" s="883"/>
      <c r="W74" s="500"/>
      <c r="X74" s="883"/>
      <c r="Y74" s="500"/>
      <c r="Z74" s="883"/>
      <c r="AA74" s="422"/>
      <c r="AB74" s="1107"/>
      <c r="AC74" s="1094"/>
      <c r="AD74" s="1093"/>
      <c r="AE74" s="1094"/>
      <c r="AF74" s="375"/>
      <c r="AG74" s="911"/>
      <c r="AH74" s="911"/>
      <c r="AI74" s="911"/>
      <c r="AJ74" s="911"/>
      <c r="AK74" s="911"/>
      <c r="AL74" s="1031"/>
      <c r="AM74" s="389"/>
      <c r="AN74" s="880"/>
      <c r="AO74" s="881"/>
      <c r="AP74" s="429"/>
      <c r="AQ74" s="913"/>
      <c r="AR74" s="500"/>
      <c r="AS74" s="883"/>
      <c r="AT74" s="501"/>
      <c r="AU74" s="883"/>
      <c r="AV74" s="500"/>
      <c r="AW74" s="883"/>
      <c r="AX74" s="500"/>
      <c r="AY74" s="883"/>
      <c r="AZ74" s="501"/>
      <c r="BA74" s="883"/>
      <c r="BB74" s="500"/>
      <c r="BC74" s="883"/>
      <c r="BD74" s="500"/>
      <c r="BE74" s="883"/>
      <c r="BF74" s="427"/>
      <c r="BH74" s="880"/>
      <c r="BI74" s="910"/>
      <c r="BJ74" s="910"/>
      <c r="BK74" s="910"/>
      <c r="BL74" s="910"/>
      <c r="BM74" s="910"/>
      <c r="BN74" s="910"/>
      <c r="BO74" s="910"/>
      <c r="BP74" s="881"/>
      <c r="BQ74" s="1002" t="s">
        <v>595</v>
      </c>
      <c r="BR74" s="1002"/>
      <c r="BS74" s="1002"/>
      <c r="BT74" s="1002"/>
      <c r="BU74" s="1002"/>
      <c r="BV74" s="1002"/>
      <c r="BW74" s="1002"/>
      <c r="BX74" s="1002"/>
      <c r="BY74" s="1002"/>
      <c r="BZ74" s="880"/>
      <c r="CA74" s="910"/>
      <c r="CB74" s="910"/>
      <c r="CC74" s="910"/>
      <c r="CD74" s="910"/>
      <c r="CE74" s="910"/>
      <c r="CF74" s="910"/>
      <c r="CG74" s="910"/>
      <c r="CH74" s="910"/>
      <c r="CI74" s="910"/>
      <c r="CJ74" s="881"/>
      <c r="CK74" s="910"/>
      <c r="CL74" s="910"/>
      <c r="CM74" s="910"/>
      <c r="CN74" s="910"/>
      <c r="CO74" s="910"/>
      <c r="CP74" s="910"/>
      <c r="CQ74" s="910"/>
      <c r="CR74" s="910"/>
      <c r="CS74" s="910"/>
      <c r="CT74" s="881"/>
    </row>
    <row r="75" spans="1:98" ht="1.5" customHeight="1" x14ac:dyDescent="0.15">
      <c r="A75" s="1038"/>
      <c r="B75" s="869"/>
      <c r="C75" s="397"/>
      <c r="D75" s="436"/>
      <c r="E75" s="436"/>
      <c r="F75" s="436"/>
      <c r="G75" s="436"/>
      <c r="H75" s="436"/>
      <c r="I75" s="431"/>
      <c r="J75" s="432"/>
      <c r="K75" s="433"/>
      <c r="L75" s="508"/>
      <c r="M75" s="502"/>
      <c r="N75" s="502"/>
      <c r="O75" s="502"/>
      <c r="P75" s="502"/>
      <c r="Q75" s="502"/>
      <c r="R75" s="502"/>
      <c r="S75" s="502"/>
      <c r="T75" s="502"/>
      <c r="U75" s="502"/>
      <c r="V75" s="502"/>
      <c r="W75" s="502"/>
      <c r="X75" s="502"/>
      <c r="Y75" s="502"/>
      <c r="Z75" s="502"/>
      <c r="AA75" s="434"/>
      <c r="AB75" s="1107"/>
      <c r="AC75" s="1094"/>
      <c r="AD75" s="1093"/>
      <c r="AE75" s="1094"/>
      <c r="AF75" s="375"/>
      <c r="AG75" s="375"/>
      <c r="AH75" s="375"/>
      <c r="AI75" s="375"/>
      <c r="AJ75" s="375"/>
      <c r="AK75" s="375"/>
      <c r="AL75" s="375"/>
      <c r="AM75" s="377"/>
      <c r="AN75" s="435"/>
      <c r="AO75" s="398"/>
      <c r="AP75" s="437"/>
      <c r="AQ75" s="504"/>
      <c r="AR75" s="504"/>
      <c r="AS75" s="504"/>
      <c r="AT75" s="504"/>
      <c r="AU75" s="504"/>
      <c r="AV75" s="504"/>
      <c r="AW75" s="504"/>
      <c r="AX75" s="504"/>
      <c r="AY75" s="504"/>
      <c r="AZ75" s="504"/>
      <c r="BA75" s="504"/>
      <c r="BB75" s="504"/>
      <c r="BC75" s="504"/>
      <c r="BD75" s="504"/>
      <c r="BE75" s="504"/>
      <c r="BF75" s="438"/>
      <c r="BH75" s="446"/>
      <c r="BI75" s="377"/>
      <c r="BJ75" s="377"/>
      <c r="BK75" s="377"/>
      <c r="BL75" s="377"/>
      <c r="BM75" s="377"/>
      <c r="BN75" s="377"/>
      <c r="BO75" s="377"/>
      <c r="BP75" s="386"/>
      <c r="BQ75" s="377"/>
      <c r="BR75" s="377"/>
      <c r="BS75" s="377"/>
      <c r="BT75" s="377"/>
      <c r="BU75" s="377"/>
      <c r="BV75" s="377"/>
      <c r="BW75" s="377"/>
      <c r="BX75" s="377"/>
      <c r="BY75" s="377"/>
      <c r="BZ75" s="446"/>
      <c r="CA75" s="377"/>
      <c r="CB75" s="377"/>
      <c r="CC75" s="377"/>
      <c r="CD75" s="377"/>
      <c r="CE75" s="377"/>
      <c r="CF75" s="377"/>
      <c r="CG75" s="377"/>
      <c r="CH75" s="377"/>
      <c r="CI75" s="377"/>
      <c r="CJ75" s="386"/>
      <c r="CK75" s="377"/>
      <c r="CL75" s="377"/>
      <c r="CM75" s="377"/>
      <c r="CN75" s="377"/>
      <c r="CO75" s="377"/>
      <c r="CP75" s="377"/>
      <c r="CQ75" s="377"/>
      <c r="CR75" s="377"/>
      <c r="CS75" s="377"/>
      <c r="CT75" s="386"/>
    </row>
    <row r="76" spans="1:98" ht="1.5" customHeight="1" x14ac:dyDescent="0.15">
      <c r="A76" s="1038"/>
      <c r="B76" s="869"/>
      <c r="C76" s="392"/>
      <c r="D76" s="439"/>
      <c r="E76" s="439"/>
      <c r="F76" s="439"/>
      <c r="G76" s="439"/>
      <c r="H76" s="439"/>
      <c r="I76" s="408"/>
      <c r="J76" s="409"/>
      <c r="K76" s="410"/>
      <c r="L76" s="509"/>
      <c r="M76" s="503"/>
      <c r="N76" s="503"/>
      <c r="O76" s="503"/>
      <c r="P76" s="503"/>
      <c r="Q76" s="503"/>
      <c r="R76" s="503"/>
      <c r="S76" s="503"/>
      <c r="T76" s="503"/>
      <c r="U76" s="503"/>
      <c r="V76" s="503"/>
      <c r="W76" s="503"/>
      <c r="X76" s="503"/>
      <c r="Y76" s="503"/>
      <c r="Z76" s="503"/>
      <c r="AA76" s="411"/>
      <c r="AB76" s="1107"/>
      <c r="AC76" s="1094"/>
      <c r="AD76" s="1093"/>
      <c r="AE76" s="1094"/>
      <c r="AF76" s="457"/>
      <c r="AG76" s="439"/>
      <c r="AH76" s="457"/>
      <c r="AI76" s="439"/>
      <c r="AJ76" s="439"/>
      <c r="AK76" s="439"/>
      <c r="AL76" s="439"/>
      <c r="AM76" s="392"/>
      <c r="AN76" s="415"/>
      <c r="AO76" s="393"/>
      <c r="AP76" s="416"/>
      <c r="AQ76" s="505"/>
      <c r="AR76" s="505"/>
      <c r="AS76" s="505"/>
      <c r="AT76" s="505"/>
      <c r="AU76" s="505"/>
      <c r="AV76" s="505"/>
      <c r="AW76" s="505"/>
      <c r="AX76" s="505"/>
      <c r="AY76" s="505"/>
      <c r="AZ76" s="505"/>
      <c r="BA76" s="505"/>
      <c r="BB76" s="505"/>
      <c r="BC76" s="505"/>
      <c r="BD76" s="505"/>
      <c r="BE76" s="505"/>
      <c r="BF76" s="417"/>
      <c r="BH76" s="415"/>
      <c r="BI76" s="392"/>
      <c r="BJ76" s="392"/>
      <c r="BK76" s="392"/>
      <c r="BL76" s="392"/>
      <c r="BM76" s="392"/>
      <c r="BN76" s="392"/>
      <c r="BO76" s="392"/>
      <c r="BP76" s="393"/>
      <c r="BQ76" s="392"/>
      <c r="BR76" s="392"/>
      <c r="BS76" s="392"/>
      <c r="BT76" s="392"/>
      <c r="BU76" s="392"/>
      <c r="BV76" s="392"/>
      <c r="BW76" s="392"/>
      <c r="BX76" s="392"/>
      <c r="BY76" s="392"/>
      <c r="BZ76" s="1124"/>
      <c r="CA76" s="1125"/>
      <c r="CB76" s="1125"/>
      <c r="CC76" s="1125"/>
      <c r="CD76" s="1125"/>
      <c r="CE76" s="1125"/>
      <c r="CF76" s="1125"/>
      <c r="CG76" s="382"/>
      <c r="CH76" s="1120" t="s">
        <v>596</v>
      </c>
      <c r="CI76" s="1120"/>
      <c r="CJ76" s="1121"/>
      <c r="CK76" s="981"/>
      <c r="CL76" s="982"/>
      <c r="CM76" s="982"/>
      <c r="CN76" s="982"/>
      <c r="CO76" s="982"/>
      <c r="CP76" s="982"/>
      <c r="CQ76" s="982"/>
      <c r="CR76" s="982"/>
      <c r="CS76" s="1120" t="s">
        <v>909</v>
      </c>
      <c r="CT76" s="1121"/>
    </row>
    <row r="77" spans="1:98" ht="8.25" customHeight="1" x14ac:dyDescent="0.15">
      <c r="A77" s="1038"/>
      <c r="B77" s="869"/>
      <c r="C77" s="377"/>
      <c r="D77" s="911" t="s">
        <v>649</v>
      </c>
      <c r="E77" s="911"/>
      <c r="F77" s="911"/>
      <c r="G77" s="911"/>
      <c r="H77" s="911"/>
      <c r="I77" s="377"/>
      <c r="J77" s="877" t="s">
        <v>650</v>
      </c>
      <c r="K77" s="429"/>
      <c r="L77" s="912" t="str">
        <f>印字要求!I25</f>
        <v/>
      </c>
      <c r="M77" s="500"/>
      <c r="N77" s="882" t="str">
        <f>印字要求!J25</f>
        <v/>
      </c>
      <c r="O77" s="501"/>
      <c r="P77" s="882" t="str">
        <f>印字要求!K25</f>
        <v/>
      </c>
      <c r="Q77" s="500"/>
      <c r="R77" s="882" t="str">
        <f>印字要求!L25</f>
        <v/>
      </c>
      <c r="S77" s="500"/>
      <c r="T77" s="882" t="str">
        <f>印字要求!M25</f>
        <v/>
      </c>
      <c r="U77" s="501"/>
      <c r="V77" s="882" t="str">
        <f>印字要求!N25</f>
        <v/>
      </c>
      <c r="W77" s="500"/>
      <c r="X77" s="882" t="str">
        <f>印字要求!O25</f>
        <v/>
      </c>
      <c r="Y77" s="500"/>
      <c r="Z77" s="882" t="str">
        <f>印字要求!P25</f>
        <v/>
      </c>
      <c r="AA77" s="422"/>
      <c r="AB77" s="1107"/>
      <c r="AC77" s="1094"/>
      <c r="AD77" s="1093"/>
      <c r="AE77" s="1094"/>
      <c r="AF77" s="426"/>
      <c r="AG77" s="1128" t="s">
        <v>651</v>
      </c>
      <c r="AH77" s="880" t="s">
        <v>568</v>
      </c>
      <c r="AI77" s="910"/>
      <c r="AJ77" s="910"/>
      <c r="AK77" s="910"/>
      <c r="AL77" s="1106"/>
      <c r="AM77" s="377"/>
      <c r="AN77" s="880" t="s">
        <v>652</v>
      </c>
      <c r="AO77" s="881"/>
      <c r="AP77" s="421"/>
      <c r="AQ77" s="912" t="str">
        <f>印字要求!S25</f>
        <v/>
      </c>
      <c r="AR77" s="500"/>
      <c r="AS77" s="882" t="str">
        <f>印字要求!T25</f>
        <v/>
      </c>
      <c r="AT77" s="501"/>
      <c r="AU77" s="882" t="str">
        <f>印字要求!U25</f>
        <v/>
      </c>
      <c r="AV77" s="500"/>
      <c r="AW77" s="882" t="str">
        <f>印字要求!V25</f>
        <v/>
      </c>
      <c r="AX77" s="500"/>
      <c r="AY77" s="882" t="str">
        <f>印字要求!W25</f>
        <v/>
      </c>
      <c r="AZ77" s="501"/>
      <c r="BA77" s="882" t="str">
        <f>印字要求!X25</f>
        <v/>
      </c>
      <c r="BB77" s="500"/>
      <c r="BC77" s="882" t="str">
        <f>印字要求!Y25</f>
        <v/>
      </c>
      <c r="BD77" s="500"/>
      <c r="BE77" s="882" t="str">
        <f>印字要求!Z25</f>
        <v/>
      </c>
      <c r="BF77" s="427"/>
      <c r="BH77" s="1109"/>
      <c r="BI77" s="1110"/>
      <c r="BJ77" s="1111"/>
      <c r="BK77" s="1111"/>
      <c r="BL77" s="1111"/>
      <c r="BM77" s="1111"/>
      <c r="BN77" s="1111"/>
      <c r="BO77" s="1111"/>
      <c r="BP77" s="1112"/>
      <c r="BQ77" s="897"/>
      <c r="BR77" s="898"/>
      <c r="BS77" s="898"/>
      <c r="BT77" s="898"/>
      <c r="BU77" s="898"/>
      <c r="BV77" s="898"/>
      <c r="BW77" s="898"/>
      <c r="BX77" s="898"/>
      <c r="BY77" s="899"/>
      <c r="BZ77" s="1126"/>
      <c r="CA77" s="1127"/>
      <c r="CB77" s="1127"/>
      <c r="CC77" s="1127"/>
      <c r="CD77" s="1127"/>
      <c r="CE77" s="1127"/>
      <c r="CF77" s="1127"/>
      <c r="CG77" s="383"/>
      <c r="CH77" s="1122"/>
      <c r="CI77" s="1122"/>
      <c r="CJ77" s="1123"/>
      <c r="CK77" s="953"/>
      <c r="CL77" s="954"/>
      <c r="CM77" s="954"/>
      <c r="CN77" s="954"/>
      <c r="CO77" s="954"/>
      <c r="CP77" s="954"/>
      <c r="CQ77" s="954"/>
      <c r="CR77" s="954"/>
      <c r="CS77" s="1122"/>
      <c r="CT77" s="1123"/>
    </row>
    <row r="78" spans="1:98" ht="8.25" customHeight="1" x14ac:dyDescent="0.15">
      <c r="A78" s="1038"/>
      <c r="B78" s="869"/>
      <c r="C78" s="377"/>
      <c r="D78" s="911"/>
      <c r="E78" s="911"/>
      <c r="F78" s="911"/>
      <c r="G78" s="911"/>
      <c r="H78" s="911"/>
      <c r="I78" s="389"/>
      <c r="J78" s="877"/>
      <c r="K78" s="429"/>
      <c r="L78" s="913"/>
      <c r="M78" s="500"/>
      <c r="N78" s="883"/>
      <c r="O78" s="501"/>
      <c r="P78" s="883"/>
      <c r="Q78" s="500"/>
      <c r="R78" s="883"/>
      <c r="S78" s="500"/>
      <c r="T78" s="883"/>
      <c r="U78" s="501"/>
      <c r="V78" s="883"/>
      <c r="W78" s="500"/>
      <c r="X78" s="883"/>
      <c r="Y78" s="500"/>
      <c r="Z78" s="883"/>
      <c r="AA78" s="422"/>
      <c r="AB78" s="1107"/>
      <c r="AC78" s="1094"/>
      <c r="AD78" s="1093"/>
      <c r="AE78" s="1094"/>
      <c r="AF78" s="426"/>
      <c r="AG78" s="1128"/>
      <c r="AH78" s="880"/>
      <c r="AI78" s="910"/>
      <c r="AJ78" s="910"/>
      <c r="AK78" s="910"/>
      <c r="AL78" s="1106"/>
      <c r="AM78" s="389"/>
      <c r="AN78" s="880"/>
      <c r="AO78" s="881"/>
      <c r="AP78" s="429"/>
      <c r="AQ78" s="913"/>
      <c r="AR78" s="500"/>
      <c r="AS78" s="883"/>
      <c r="AT78" s="501"/>
      <c r="AU78" s="883"/>
      <c r="AV78" s="500"/>
      <c r="AW78" s="883"/>
      <c r="AX78" s="500"/>
      <c r="AY78" s="883"/>
      <c r="AZ78" s="501"/>
      <c r="BA78" s="883"/>
      <c r="BB78" s="500"/>
      <c r="BC78" s="883"/>
      <c r="BD78" s="500"/>
      <c r="BE78" s="883"/>
      <c r="BF78" s="427"/>
      <c r="BH78" s="1113"/>
      <c r="BI78" s="1111"/>
      <c r="BJ78" s="1111"/>
      <c r="BK78" s="1111"/>
      <c r="BL78" s="1111"/>
      <c r="BM78" s="1111"/>
      <c r="BN78" s="1111"/>
      <c r="BO78" s="1111"/>
      <c r="BP78" s="1112"/>
      <c r="BQ78" s="897"/>
      <c r="BR78" s="898"/>
      <c r="BS78" s="898"/>
      <c r="BT78" s="898"/>
      <c r="BU78" s="898"/>
      <c r="BV78" s="898"/>
      <c r="BW78" s="898"/>
      <c r="BX78" s="898"/>
      <c r="BY78" s="899"/>
      <c r="BZ78" s="1117"/>
      <c r="CA78" s="1118"/>
      <c r="CB78" s="1118"/>
      <c r="CC78" s="1118"/>
      <c r="CD78" s="1118"/>
      <c r="CE78" s="1118"/>
      <c r="CF78" s="1118"/>
      <c r="CG78" s="1118"/>
      <c r="CH78" s="1118"/>
      <c r="CI78" s="1118"/>
      <c r="CJ78" s="1119"/>
      <c r="CK78" s="1114"/>
      <c r="CL78" s="1115"/>
      <c r="CM78" s="1115"/>
      <c r="CN78" s="1115"/>
      <c r="CO78" s="1115"/>
      <c r="CP78" s="1115"/>
      <c r="CQ78" s="1115"/>
      <c r="CR78" s="1115"/>
      <c r="CS78" s="1115"/>
      <c r="CT78" s="1116"/>
    </row>
    <row r="79" spans="1:98" ht="1.5" customHeight="1" x14ac:dyDescent="0.15">
      <c r="A79" s="1038"/>
      <c r="B79" s="869"/>
      <c r="C79" s="397"/>
      <c r="D79" s="397"/>
      <c r="E79" s="397"/>
      <c r="F79" s="397"/>
      <c r="G79" s="397"/>
      <c r="H79" s="397"/>
      <c r="I79" s="397"/>
      <c r="J79" s="432"/>
      <c r="K79" s="433"/>
      <c r="L79" s="508"/>
      <c r="M79" s="502"/>
      <c r="N79" s="502"/>
      <c r="O79" s="502"/>
      <c r="P79" s="502"/>
      <c r="Q79" s="502"/>
      <c r="R79" s="502"/>
      <c r="S79" s="502"/>
      <c r="T79" s="502"/>
      <c r="U79" s="502"/>
      <c r="V79" s="502"/>
      <c r="W79" s="502"/>
      <c r="X79" s="502"/>
      <c r="Y79" s="502"/>
      <c r="Z79" s="502"/>
      <c r="AA79" s="434"/>
      <c r="AB79" s="1107"/>
      <c r="AC79" s="1094"/>
      <c r="AD79" s="425"/>
      <c r="AE79" s="424"/>
      <c r="AF79" s="446"/>
      <c r="AG79" s="1128"/>
      <c r="AH79" s="418"/>
      <c r="AI79" s="389"/>
      <c r="AJ79" s="389"/>
      <c r="AK79" s="389"/>
      <c r="AL79" s="389"/>
      <c r="AM79" s="377"/>
      <c r="AN79" s="435"/>
      <c r="AO79" s="398"/>
      <c r="AP79" s="437"/>
      <c r="AQ79" s="504"/>
      <c r="AR79" s="504"/>
      <c r="AS79" s="504"/>
      <c r="AT79" s="504"/>
      <c r="AU79" s="504"/>
      <c r="AV79" s="504"/>
      <c r="AW79" s="504"/>
      <c r="AX79" s="504"/>
      <c r="AY79" s="504"/>
      <c r="AZ79" s="504"/>
      <c r="BA79" s="504"/>
      <c r="BB79" s="504"/>
      <c r="BC79" s="504"/>
      <c r="BD79" s="504"/>
      <c r="BE79" s="504"/>
      <c r="BF79" s="438"/>
      <c r="BH79" s="435"/>
      <c r="BI79" s="397"/>
      <c r="BJ79" s="397"/>
      <c r="BK79" s="397"/>
      <c r="BL79" s="397"/>
      <c r="BM79" s="397"/>
      <c r="BN79" s="397"/>
      <c r="BO79" s="397"/>
      <c r="BP79" s="398"/>
      <c r="BQ79" s="397"/>
      <c r="BR79" s="397"/>
      <c r="BS79" s="397"/>
      <c r="BT79" s="397"/>
      <c r="BU79" s="397"/>
      <c r="BV79" s="397"/>
      <c r="BW79" s="397"/>
      <c r="BX79" s="397"/>
      <c r="BY79" s="397"/>
      <c r="BZ79" s="435"/>
      <c r="CA79" s="397"/>
      <c r="CB79" s="397"/>
      <c r="CC79" s="397"/>
      <c r="CD79" s="397"/>
      <c r="CE79" s="397"/>
      <c r="CF79" s="397"/>
      <c r="CG79" s="397"/>
      <c r="CH79" s="397"/>
      <c r="CI79" s="397"/>
      <c r="CJ79" s="398"/>
      <c r="CK79" s="397"/>
      <c r="CL79" s="397"/>
      <c r="CM79" s="397"/>
      <c r="CN79" s="397"/>
      <c r="CO79" s="397"/>
      <c r="CP79" s="397"/>
      <c r="CQ79" s="397"/>
      <c r="CR79" s="397"/>
      <c r="CS79" s="397"/>
      <c r="CT79" s="398"/>
    </row>
    <row r="80" spans="1:98" ht="1.5" customHeight="1" x14ac:dyDescent="0.15">
      <c r="B80" s="869"/>
      <c r="C80" s="458"/>
      <c r="D80" s="458"/>
      <c r="E80" s="414"/>
      <c r="F80" s="439"/>
      <c r="G80" s="439"/>
      <c r="H80" s="439"/>
      <c r="I80" s="392"/>
      <c r="J80" s="459"/>
      <c r="K80" s="410"/>
      <c r="L80" s="509"/>
      <c r="M80" s="503"/>
      <c r="N80" s="503"/>
      <c r="O80" s="503"/>
      <c r="P80" s="503"/>
      <c r="Q80" s="503"/>
      <c r="R80" s="503"/>
      <c r="S80" s="503"/>
      <c r="T80" s="503"/>
      <c r="U80" s="503"/>
      <c r="V80" s="503"/>
      <c r="W80" s="503"/>
      <c r="X80" s="503"/>
      <c r="Y80" s="503"/>
      <c r="Z80" s="503"/>
      <c r="AA80" s="460"/>
      <c r="AB80" s="1108"/>
      <c r="AC80" s="1094"/>
      <c r="AD80" s="425"/>
      <c r="AE80" s="424"/>
      <c r="AF80" s="425"/>
      <c r="AG80" s="1128"/>
      <c r="AH80" s="406"/>
      <c r="AI80" s="384"/>
      <c r="AJ80" s="384"/>
      <c r="AK80" s="384"/>
      <c r="AL80" s="384"/>
      <c r="AM80" s="392"/>
      <c r="AN80" s="446"/>
      <c r="AO80" s="386"/>
      <c r="AP80" s="429"/>
      <c r="AQ80" s="500"/>
      <c r="AR80" s="500"/>
      <c r="AS80" s="500"/>
      <c r="AT80" s="500"/>
      <c r="AU80" s="500"/>
      <c r="AV80" s="500"/>
      <c r="AW80" s="500"/>
      <c r="AX80" s="500"/>
      <c r="AY80" s="500"/>
      <c r="AZ80" s="500"/>
      <c r="BA80" s="500"/>
      <c r="BB80" s="500"/>
      <c r="BC80" s="500"/>
      <c r="BD80" s="500"/>
      <c r="BE80" s="500"/>
      <c r="BF80" s="427"/>
      <c r="BH80" s="446"/>
      <c r="BI80" s="377"/>
      <c r="BJ80" s="377"/>
      <c r="BK80" s="377"/>
      <c r="BL80" s="377"/>
      <c r="BM80" s="377"/>
      <c r="BN80" s="377"/>
      <c r="BO80" s="377"/>
      <c r="BP80" s="386"/>
      <c r="BQ80" s="392"/>
      <c r="BR80" s="392"/>
      <c r="BS80" s="392"/>
      <c r="BT80" s="392"/>
      <c r="BU80" s="392"/>
      <c r="BV80" s="392"/>
      <c r="BW80" s="392"/>
      <c r="BX80" s="392"/>
      <c r="BY80" s="392"/>
      <c r="BZ80" s="415"/>
      <c r="CA80" s="392"/>
      <c r="CB80" s="392"/>
      <c r="CC80" s="392"/>
      <c r="CD80" s="392"/>
      <c r="CE80" s="392"/>
      <c r="CF80" s="392"/>
      <c r="CG80" s="392"/>
      <c r="CH80" s="392"/>
      <c r="CI80" s="392"/>
      <c r="CJ80" s="393"/>
      <c r="CK80" s="461"/>
      <c r="CL80" s="462"/>
      <c r="CM80" s="462"/>
      <c r="CN80" s="462"/>
      <c r="CO80" s="462"/>
      <c r="CP80" s="462"/>
      <c r="CQ80" s="462"/>
      <c r="CR80" s="462"/>
      <c r="CS80" s="462"/>
      <c r="CT80" s="463"/>
    </row>
    <row r="81" spans="2:98" ht="8.25" customHeight="1" x14ac:dyDescent="0.15">
      <c r="B81" s="869"/>
      <c r="C81" s="464"/>
      <c r="D81" s="464"/>
      <c r="E81" s="425"/>
      <c r="F81" s="911" t="s">
        <v>846</v>
      </c>
      <c r="G81" s="911"/>
      <c r="H81" s="911"/>
      <c r="I81" s="377"/>
      <c r="J81" s="1104" t="s">
        <v>67</v>
      </c>
      <c r="K81" s="429"/>
      <c r="L81" s="912" t="str">
        <f>印字要求!I27</f>
        <v/>
      </c>
      <c r="M81" s="500"/>
      <c r="N81" s="882" t="str">
        <f>印字要求!J27</f>
        <v/>
      </c>
      <c r="O81" s="501"/>
      <c r="P81" s="882" t="str">
        <f>印字要求!K27</f>
        <v/>
      </c>
      <c r="Q81" s="500"/>
      <c r="R81" s="882" t="str">
        <f>印字要求!L27</f>
        <v/>
      </c>
      <c r="S81" s="500"/>
      <c r="T81" s="882" t="str">
        <f>印字要求!M27</f>
        <v/>
      </c>
      <c r="U81" s="501"/>
      <c r="V81" s="882" t="str">
        <f>印字要求!N27</f>
        <v/>
      </c>
      <c r="W81" s="500"/>
      <c r="X81" s="882" t="str">
        <f>印字要求!O27</f>
        <v/>
      </c>
      <c r="Y81" s="500"/>
      <c r="Z81" s="882" t="str">
        <f>印字要求!P27</f>
        <v/>
      </c>
      <c r="AA81" s="427"/>
      <c r="AB81" s="1108"/>
      <c r="AC81" s="1094"/>
      <c r="AD81" s="425"/>
      <c r="AE81" s="424"/>
      <c r="AF81" s="425"/>
      <c r="AG81" s="1128"/>
      <c r="AH81" s="880" t="s">
        <v>571</v>
      </c>
      <c r="AI81" s="910"/>
      <c r="AJ81" s="910"/>
      <c r="AK81" s="910"/>
      <c r="AL81" s="1106"/>
      <c r="AM81" s="377"/>
      <c r="AN81" s="880" t="s">
        <v>653</v>
      </c>
      <c r="AO81" s="881"/>
      <c r="AP81" s="429"/>
      <c r="AQ81" s="912" t="str">
        <f>印字要求!S27</f>
        <v/>
      </c>
      <c r="AR81" s="500"/>
      <c r="AS81" s="882" t="str">
        <f>印字要求!T27</f>
        <v/>
      </c>
      <c r="AT81" s="501"/>
      <c r="AU81" s="882" t="str">
        <f>印字要求!U27</f>
        <v/>
      </c>
      <c r="AV81" s="500"/>
      <c r="AW81" s="882" t="str">
        <f>印字要求!V27</f>
        <v/>
      </c>
      <c r="AX81" s="500"/>
      <c r="AY81" s="882" t="str">
        <f>印字要求!W27</f>
        <v/>
      </c>
      <c r="AZ81" s="501"/>
      <c r="BA81" s="882" t="str">
        <f>印字要求!X27</f>
        <v/>
      </c>
      <c r="BB81" s="500"/>
      <c r="BC81" s="882" t="str">
        <f>印字要求!Y27</f>
        <v/>
      </c>
      <c r="BD81" s="500"/>
      <c r="BE81" s="882" t="str">
        <f>印字要求!Z27</f>
        <v/>
      </c>
      <c r="BF81" s="427"/>
      <c r="BH81" s="1109"/>
      <c r="BI81" s="1110"/>
      <c r="BJ81" s="1111"/>
      <c r="BK81" s="1111"/>
      <c r="BL81" s="1111"/>
      <c r="BM81" s="1111"/>
      <c r="BN81" s="1111"/>
      <c r="BO81" s="1111"/>
      <c r="BP81" s="1112"/>
      <c r="BQ81" s="897"/>
      <c r="BR81" s="898"/>
      <c r="BS81" s="898"/>
      <c r="BT81" s="898"/>
      <c r="BU81" s="898"/>
      <c r="BV81" s="898"/>
      <c r="BW81" s="898"/>
      <c r="BX81" s="898"/>
      <c r="BY81" s="899"/>
      <c r="BZ81" s="1117"/>
      <c r="CA81" s="1118"/>
      <c r="CB81" s="1118"/>
      <c r="CC81" s="1118"/>
      <c r="CD81" s="1118"/>
      <c r="CE81" s="1118"/>
      <c r="CF81" s="1118"/>
      <c r="CG81" s="1118"/>
      <c r="CH81" s="1118"/>
      <c r="CI81" s="1118"/>
      <c r="CJ81" s="1119"/>
      <c r="CK81" s="931"/>
      <c r="CL81" s="932"/>
      <c r="CM81" s="932"/>
      <c r="CN81" s="932"/>
      <c r="CO81" s="932"/>
      <c r="CP81" s="932"/>
      <c r="CQ81" s="932"/>
      <c r="CR81" s="932"/>
      <c r="CS81" s="932"/>
      <c r="CT81" s="933"/>
    </row>
    <row r="82" spans="2:98" ht="8.25" customHeight="1" x14ac:dyDescent="0.15">
      <c r="B82" s="869"/>
      <c r="C82" s="464"/>
      <c r="D82" s="464"/>
      <c r="E82" s="425"/>
      <c r="F82" s="911"/>
      <c r="G82" s="911"/>
      <c r="H82" s="911"/>
      <c r="I82" s="389"/>
      <c r="J82" s="1104"/>
      <c r="K82" s="429"/>
      <c r="L82" s="913"/>
      <c r="M82" s="500"/>
      <c r="N82" s="883"/>
      <c r="O82" s="501"/>
      <c r="P82" s="883"/>
      <c r="Q82" s="500"/>
      <c r="R82" s="883"/>
      <c r="S82" s="500"/>
      <c r="T82" s="883"/>
      <c r="U82" s="501"/>
      <c r="V82" s="883"/>
      <c r="W82" s="500"/>
      <c r="X82" s="883"/>
      <c r="Y82" s="500"/>
      <c r="Z82" s="883"/>
      <c r="AA82" s="427"/>
      <c r="AB82" s="1108"/>
      <c r="AC82" s="1094"/>
      <c r="AD82" s="425"/>
      <c r="AE82" s="424"/>
      <c r="AF82" s="425"/>
      <c r="AG82" s="1128"/>
      <c r="AH82" s="880"/>
      <c r="AI82" s="910"/>
      <c r="AJ82" s="910"/>
      <c r="AK82" s="910"/>
      <c r="AL82" s="1106"/>
      <c r="AM82" s="389"/>
      <c r="AN82" s="880"/>
      <c r="AO82" s="881"/>
      <c r="AP82" s="429"/>
      <c r="AQ82" s="913"/>
      <c r="AR82" s="500"/>
      <c r="AS82" s="883"/>
      <c r="AT82" s="501"/>
      <c r="AU82" s="883"/>
      <c r="AV82" s="500"/>
      <c r="AW82" s="883"/>
      <c r="AX82" s="500"/>
      <c r="AY82" s="883"/>
      <c r="AZ82" s="501"/>
      <c r="BA82" s="883"/>
      <c r="BB82" s="500"/>
      <c r="BC82" s="883"/>
      <c r="BD82" s="500"/>
      <c r="BE82" s="883"/>
      <c r="BF82" s="427"/>
      <c r="BH82" s="1113"/>
      <c r="BI82" s="1111"/>
      <c r="BJ82" s="1111"/>
      <c r="BK82" s="1111"/>
      <c r="BL82" s="1111"/>
      <c r="BM82" s="1111"/>
      <c r="BN82" s="1111"/>
      <c r="BO82" s="1111"/>
      <c r="BP82" s="1112"/>
      <c r="BQ82" s="897"/>
      <c r="BR82" s="898"/>
      <c r="BS82" s="898"/>
      <c r="BT82" s="898"/>
      <c r="BU82" s="898"/>
      <c r="BV82" s="898"/>
      <c r="BW82" s="898"/>
      <c r="BX82" s="898"/>
      <c r="BY82" s="899"/>
      <c r="BZ82" s="1117"/>
      <c r="CA82" s="1118"/>
      <c r="CB82" s="1118"/>
      <c r="CC82" s="1118"/>
      <c r="CD82" s="1118"/>
      <c r="CE82" s="1118"/>
      <c r="CF82" s="1118"/>
      <c r="CG82" s="1118"/>
      <c r="CH82" s="1118"/>
      <c r="CI82" s="1118"/>
      <c r="CJ82" s="1119"/>
      <c r="CK82" s="931"/>
      <c r="CL82" s="932"/>
      <c r="CM82" s="932"/>
      <c r="CN82" s="932"/>
      <c r="CO82" s="932"/>
      <c r="CP82" s="932"/>
      <c r="CQ82" s="932"/>
      <c r="CR82" s="932"/>
      <c r="CS82" s="932"/>
      <c r="CT82" s="933"/>
    </row>
    <row r="83" spans="2:98" ht="1.5" customHeight="1" x14ac:dyDescent="0.15">
      <c r="B83" s="869"/>
      <c r="C83" s="464"/>
      <c r="D83" s="464"/>
      <c r="E83" s="465"/>
      <c r="F83" s="397"/>
      <c r="G83" s="397"/>
      <c r="H83" s="397"/>
      <c r="I83" s="397"/>
      <c r="J83" s="466"/>
      <c r="K83" s="437"/>
      <c r="L83" s="510"/>
      <c r="M83" s="504"/>
      <c r="N83" s="504"/>
      <c r="O83" s="504"/>
      <c r="P83" s="504"/>
      <c r="Q83" s="504"/>
      <c r="R83" s="504"/>
      <c r="S83" s="504"/>
      <c r="T83" s="504"/>
      <c r="U83" s="504"/>
      <c r="V83" s="504"/>
      <c r="W83" s="504"/>
      <c r="X83" s="504"/>
      <c r="Y83" s="504"/>
      <c r="Z83" s="504"/>
      <c r="AA83" s="438"/>
      <c r="AB83" s="464"/>
      <c r="AC83" s="424"/>
      <c r="AD83" s="425"/>
      <c r="AE83" s="424"/>
      <c r="AF83" s="465"/>
      <c r="AG83" s="397"/>
      <c r="AH83" s="435"/>
      <c r="AI83" s="397"/>
      <c r="AJ83" s="397"/>
      <c r="AK83" s="397"/>
      <c r="AL83" s="397"/>
      <c r="AM83" s="397"/>
      <c r="AN83" s="435"/>
      <c r="AO83" s="398"/>
      <c r="AP83" s="437"/>
      <c r="AQ83" s="504"/>
      <c r="AR83" s="504"/>
      <c r="AS83" s="504"/>
      <c r="AT83" s="504"/>
      <c r="AU83" s="504"/>
      <c r="AV83" s="504"/>
      <c r="AW83" s="504"/>
      <c r="AX83" s="504"/>
      <c r="AY83" s="504"/>
      <c r="AZ83" s="504"/>
      <c r="BA83" s="504"/>
      <c r="BB83" s="504"/>
      <c r="BC83" s="504"/>
      <c r="BD83" s="504"/>
      <c r="BE83" s="504"/>
      <c r="BF83" s="438"/>
      <c r="BH83" s="435"/>
      <c r="BI83" s="397"/>
      <c r="BJ83" s="397"/>
      <c r="BK83" s="397"/>
      <c r="BL83" s="397"/>
      <c r="BM83" s="397"/>
      <c r="BN83" s="397"/>
      <c r="BO83" s="397"/>
      <c r="BP83" s="398"/>
      <c r="BQ83" s="397"/>
      <c r="BR83" s="397"/>
      <c r="BS83" s="397"/>
      <c r="BT83" s="397"/>
      <c r="BU83" s="397"/>
      <c r="BV83" s="397"/>
      <c r="BW83" s="397"/>
      <c r="BX83" s="397"/>
      <c r="BY83" s="397"/>
      <c r="BZ83" s="435"/>
      <c r="CA83" s="397"/>
      <c r="CB83" s="397"/>
      <c r="CC83" s="397"/>
      <c r="CD83" s="397"/>
      <c r="CE83" s="397"/>
      <c r="CF83" s="397"/>
      <c r="CG83" s="397"/>
      <c r="CH83" s="397"/>
      <c r="CI83" s="397"/>
      <c r="CJ83" s="398"/>
      <c r="CK83" s="397"/>
      <c r="CL83" s="397"/>
      <c r="CM83" s="397"/>
      <c r="CN83" s="397"/>
      <c r="CO83" s="397"/>
      <c r="CP83" s="397"/>
      <c r="CQ83" s="397"/>
      <c r="CR83" s="397"/>
      <c r="CS83" s="397"/>
      <c r="CT83" s="398"/>
    </row>
    <row r="84" spans="2:98" ht="1.5" customHeight="1" x14ac:dyDescent="0.15">
      <c r="B84" s="869"/>
      <c r="C84" s="464"/>
      <c r="D84" s="464"/>
      <c r="E84" s="414"/>
      <c r="F84" s="392"/>
      <c r="G84" s="392"/>
      <c r="H84" s="392"/>
      <c r="I84" s="392"/>
      <c r="J84" s="467"/>
      <c r="K84" s="416"/>
      <c r="L84" s="511"/>
      <c r="M84" s="505"/>
      <c r="N84" s="505"/>
      <c r="O84" s="505"/>
      <c r="P84" s="505"/>
      <c r="Q84" s="505"/>
      <c r="R84" s="505"/>
      <c r="S84" s="505"/>
      <c r="T84" s="505"/>
      <c r="U84" s="505"/>
      <c r="V84" s="505"/>
      <c r="W84" s="505"/>
      <c r="X84" s="505"/>
      <c r="Y84" s="505"/>
      <c r="Z84" s="505"/>
      <c r="AA84" s="417"/>
      <c r="AB84" s="464"/>
      <c r="AC84" s="424"/>
      <c r="AD84" s="425"/>
      <c r="AE84" s="424"/>
      <c r="AF84" s="464"/>
      <c r="AG84" s="377"/>
      <c r="AH84" s="377"/>
      <c r="AI84" s="377"/>
      <c r="AJ84" s="377"/>
      <c r="AK84" s="377"/>
      <c r="AL84" s="377"/>
      <c r="AM84" s="377"/>
      <c r="AN84" s="446"/>
      <c r="AO84" s="386"/>
      <c r="AP84" s="429"/>
      <c r="AQ84" s="505"/>
      <c r="AR84" s="505"/>
      <c r="AS84" s="505"/>
      <c r="AT84" s="505"/>
      <c r="AU84" s="505"/>
      <c r="AV84" s="505"/>
      <c r="AW84" s="505"/>
      <c r="AX84" s="505"/>
      <c r="AY84" s="505"/>
      <c r="AZ84" s="505"/>
      <c r="BA84" s="505"/>
      <c r="BB84" s="505"/>
      <c r="BC84" s="505"/>
      <c r="BD84" s="505"/>
      <c r="BE84" s="505"/>
      <c r="BF84" s="417"/>
    </row>
    <row r="85" spans="2:98" ht="8.25" customHeight="1" x14ac:dyDescent="0.15">
      <c r="B85" s="869"/>
      <c r="C85" s="1093" t="s">
        <v>564</v>
      </c>
      <c r="D85" s="1094"/>
      <c r="E85" s="425"/>
      <c r="F85" s="911" t="s">
        <v>654</v>
      </c>
      <c r="G85" s="911"/>
      <c r="H85" s="911"/>
      <c r="I85" s="389"/>
      <c r="J85" s="1104" t="s">
        <v>1042</v>
      </c>
      <c r="K85" s="429"/>
      <c r="L85" s="912" t="str">
        <f>印字要求!I29</f>
        <v/>
      </c>
      <c r="M85" s="500"/>
      <c r="N85" s="882" t="str">
        <f>印字要求!J29</f>
        <v/>
      </c>
      <c r="O85" s="501"/>
      <c r="P85" s="882" t="str">
        <f>印字要求!K29</f>
        <v/>
      </c>
      <c r="Q85" s="500"/>
      <c r="R85" s="882" t="str">
        <f>印字要求!L29</f>
        <v/>
      </c>
      <c r="S85" s="500"/>
      <c r="T85" s="882" t="str">
        <f>印字要求!M29</f>
        <v/>
      </c>
      <c r="U85" s="501"/>
      <c r="V85" s="882" t="str">
        <f>印字要求!N29</f>
        <v/>
      </c>
      <c r="W85" s="500"/>
      <c r="X85" s="882" t="str">
        <f>印字要求!O29</f>
        <v/>
      </c>
      <c r="Y85" s="500"/>
      <c r="Z85" s="882" t="str">
        <f>印字要求!P29</f>
        <v/>
      </c>
      <c r="AA85" s="427"/>
      <c r="AB85" s="464"/>
      <c r="AC85" s="424"/>
      <c r="AD85" s="425"/>
      <c r="AE85" s="424"/>
      <c r="AF85" s="464"/>
      <c r="AG85" s="1131" t="s">
        <v>655</v>
      </c>
      <c r="AH85" s="1131"/>
      <c r="AI85" s="1131"/>
      <c r="AJ85" s="1131"/>
      <c r="AK85" s="1131"/>
      <c r="AL85" s="497"/>
      <c r="AM85" s="389"/>
      <c r="AN85" s="880" t="s">
        <v>656</v>
      </c>
      <c r="AO85" s="881"/>
      <c r="AP85" s="429"/>
      <c r="AQ85" s="912" t="str">
        <f>印字要求!S29</f>
        <v/>
      </c>
      <c r="AR85" s="500"/>
      <c r="AS85" s="882" t="str">
        <f>印字要求!T29</f>
        <v/>
      </c>
      <c r="AT85" s="501"/>
      <c r="AU85" s="882" t="str">
        <f>印字要求!U29</f>
        <v/>
      </c>
      <c r="AV85" s="500"/>
      <c r="AW85" s="882" t="str">
        <f>印字要求!V29</f>
        <v/>
      </c>
      <c r="AX85" s="500"/>
      <c r="AY85" s="882" t="str">
        <f>印字要求!W29</f>
        <v/>
      </c>
      <c r="AZ85" s="501"/>
      <c r="BA85" s="882" t="str">
        <f>印字要求!X29</f>
        <v/>
      </c>
      <c r="BB85" s="500"/>
      <c r="BC85" s="882" t="str">
        <f>印字要求!Y29</f>
        <v/>
      </c>
      <c r="BD85" s="500"/>
      <c r="BE85" s="882" t="str">
        <f>印字要求!Z29</f>
        <v/>
      </c>
      <c r="BF85" s="427"/>
    </row>
    <row r="86" spans="2:98" ht="8.25" customHeight="1" x14ac:dyDescent="0.15">
      <c r="B86" s="869"/>
      <c r="C86" s="1093"/>
      <c r="D86" s="1094"/>
      <c r="E86" s="425"/>
      <c r="F86" s="911"/>
      <c r="G86" s="911"/>
      <c r="H86" s="911"/>
      <c r="I86" s="389"/>
      <c r="J86" s="1104"/>
      <c r="K86" s="429"/>
      <c r="L86" s="913"/>
      <c r="M86" s="500"/>
      <c r="N86" s="883"/>
      <c r="O86" s="501"/>
      <c r="P86" s="883"/>
      <c r="Q86" s="500"/>
      <c r="R86" s="883"/>
      <c r="S86" s="500"/>
      <c r="T86" s="883"/>
      <c r="U86" s="501"/>
      <c r="V86" s="883"/>
      <c r="W86" s="500"/>
      <c r="X86" s="883"/>
      <c r="Y86" s="500"/>
      <c r="Z86" s="883"/>
      <c r="AA86" s="427"/>
      <c r="AB86" s="464"/>
      <c r="AC86" s="424"/>
      <c r="AD86" s="425"/>
      <c r="AE86" s="424"/>
      <c r="AF86" s="464"/>
      <c r="AG86" s="1133" t="s">
        <v>657</v>
      </c>
      <c r="AH86" s="1133"/>
      <c r="AI86" s="1133"/>
      <c r="AJ86" s="1133"/>
      <c r="AK86" s="1133"/>
      <c r="AL86" s="495"/>
      <c r="AM86" s="389"/>
      <c r="AN86" s="880"/>
      <c r="AO86" s="881"/>
      <c r="AP86" s="429"/>
      <c r="AQ86" s="913"/>
      <c r="AR86" s="500"/>
      <c r="AS86" s="883"/>
      <c r="AT86" s="501"/>
      <c r="AU86" s="883"/>
      <c r="AV86" s="500"/>
      <c r="AW86" s="883"/>
      <c r="AX86" s="500"/>
      <c r="AY86" s="883"/>
      <c r="AZ86" s="501"/>
      <c r="BA86" s="883"/>
      <c r="BB86" s="500"/>
      <c r="BC86" s="883"/>
      <c r="BD86" s="500"/>
      <c r="BE86" s="883"/>
      <c r="BF86" s="427"/>
      <c r="BH86" s="1129" t="s">
        <v>658</v>
      </c>
      <c r="BI86" s="1129"/>
      <c r="BJ86" s="1129"/>
      <c r="BK86" s="1129"/>
      <c r="BL86" s="1129"/>
      <c r="BM86" s="1129"/>
      <c r="BN86" s="1129"/>
      <c r="BO86" s="1129"/>
      <c r="BP86" s="1129"/>
    </row>
    <row r="87" spans="2:98" ht="1.5" customHeight="1" x14ac:dyDescent="0.15">
      <c r="B87" s="869"/>
      <c r="C87" s="1093"/>
      <c r="D87" s="1094"/>
      <c r="E87" s="465"/>
      <c r="F87" s="397"/>
      <c r="G87" s="397"/>
      <c r="H87" s="397"/>
      <c r="I87" s="397"/>
      <c r="J87" s="466"/>
      <c r="K87" s="437"/>
      <c r="L87" s="510"/>
      <c r="M87" s="504"/>
      <c r="N87" s="504"/>
      <c r="O87" s="504"/>
      <c r="P87" s="504"/>
      <c r="Q87" s="504"/>
      <c r="R87" s="504"/>
      <c r="S87" s="504"/>
      <c r="T87" s="504"/>
      <c r="U87" s="504"/>
      <c r="V87" s="504"/>
      <c r="W87" s="504"/>
      <c r="X87" s="504"/>
      <c r="Y87" s="504"/>
      <c r="Z87" s="504"/>
      <c r="AA87" s="438"/>
      <c r="AB87" s="464"/>
      <c r="AC87" s="424"/>
      <c r="AD87" s="425"/>
      <c r="AE87" s="424"/>
      <c r="AF87" s="464"/>
      <c r="AG87" s="377"/>
      <c r="AH87" s="377"/>
      <c r="AI87" s="377"/>
      <c r="AJ87" s="377"/>
      <c r="AK87" s="377"/>
      <c r="AL87" s="377"/>
      <c r="AM87" s="377"/>
      <c r="AN87" s="468"/>
      <c r="AO87" s="469"/>
      <c r="AP87" s="429"/>
      <c r="AQ87" s="500"/>
      <c r="AR87" s="500"/>
      <c r="AS87" s="500"/>
      <c r="AT87" s="500"/>
      <c r="AU87" s="500"/>
      <c r="AV87" s="500"/>
      <c r="AW87" s="500"/>
      <c r="AX87" s="500"/>
      <c r="AY87" s="500"/>
      <c r="AZ87" s="500"/>
      <c r="BA87" s="500"/>
      <c r="BB87" s="500"/>
      <c r="BC87" s="500"/>
      <c r="BD87" s="500"/>
      <c r="BE87" s="500"/>
      <c r="BF87" s="427"/>
      <c r="BH87" s="1129"/>
      <c r="BI87" s="1129"/>
      <c r="BJ87" s="1129"/>
      <c r="BK87" s="1129"/>
      <c r="BL87" s="1129"/>
      <c r="BM87" s="1129"/>
      <c r="BN87" s="1129"/>
      <c r="BO87" s="1129"/>
      <c r="BP87" s="1129"/>
    </row>
    <row r="88" spans="2:98" ht="1.5" customHeight="1" x14ac:dyDescent="0.15">
      <c r="B88" s="869"/>
      <c r="C88" s="1093"/>
      <c r="D88" s="1094"/>
      <c r="E88" s="414"/>
      <c r="F88" s="392"/>
      <c r="G88" s="392"/>
      <c r="H88" s="392"/>
      <c r="I88" s="392"/>
      <c r="J88" s="467"/>
      <c r="K88" s="416"/>
      <c r="L88" s="511"/>
      <c r="M88" s="505"/>
      <c r="N88" s="505"/>
      <c r="O88" s="505"/>
      <c r="P88" s="505"/>
      <c r="Q88" s="505"/>
      <c r="R88" s="505"/>
      <c r="S88" s="505"/>
      <c r="T88" s="505"/>
      <c r="U88" s="505"/>
      <c r="V88" s="505"/>
      <c r="W88" s="505"/>
      <c r="X88" s="505"/>
      <c r="Y88" s="505"/>
      <c r="Z88" s="505"/>
      <c r="AA88" s="417"/>
      <c r="AB88" s="464"/>
      <c r="AC88" s="424"/>
      <c r="AD88" s="425"/>
      <c r="AE88" s="424"/>
      <c r="AF88" s="414"/>
      <c r="AG88" s="392"/>
      <c r="AH88" s="392"/>
      <c r="AI88" s="392"/>
      <c r="AJ88" s="392"/>
      <c r="AK88" s="392"/>
      <c r="AL88" s="392"/>
      <c r="AM88" s="408"/>
      <c r="AN88" s="470"/>
      <c r="AO88" s="471"/>
      <c r="AP88" s="410"/>
      <c r="AQ88" s="503"/>
      <c r="AR88" s="503"/>
      <c r="AS88" s="503"/>
      <c r="AT88" s="503"/>
      <c r="AU88" s="503"/>
      <c r="AV88" s="503"/>
      <c r="AW88" s="503"/>
      <c r="AX88" s="503"/>
      <c r="AY88" s="503"/>
      <c r="AZ88" s="503"/>
      <c r="BA88" s="503"/>
      <c r="BB88" s="503"/>
      <c r="BC88" s="503"/>
      <c r="BD88" s="503"/>
      <c r="BE88" s="503"/>
      <c r="BF88" s="411"/>
      <c r="BH88" s="1129"/>
      <c r="BI88" s="1129"/>
      <c r="BJ88" s="1129"/>
      <c r="BK88" s="1129"/>
      <c r="BL88" s="1129"/>
      <c r="BM88" s="1129"/>
      <c r="BN88" s="1129"/>
      <c r="BO88" s="1129"/>
      <c r="BP88" s="1129"/>
    </row>
    <row r="89" spans="2:98" ht="8.25" customHeight="1" x14ac:dyDescent="0.15">
      <c r="B89" s="869"/>
      <c r="C89" s="1093"/>
      <c r="D89" s="1094"/>
      <c r="E89" s="425"/>
      <c r="F89" s="911" t="s">
        <v>659</v>
      </c>
      <c r="G89" s="911"/>
      <c r="H89" s="911"/>
      <c r="I89" s="389"/>
      <c r="J89" s="1104" t="s">
        <v>660</v>
      </c>
      <c r="K89" s="429"/>
      <c r="L89" s="912" t="str">
        <f>印字要求!I31</f>
        <v/>
      </c>
      <c r="M89" s="500"/>
      <c r="N89" s="882" t="str">
        <f>印字要求!J31</f>
        <v/>
      </c>
      <c r="O89" s="501"/>
      <c r="P89" s="882" t="str">
        <f>印字要求!K31</f>
        <v/>
      </c>
      <c r="Q89" s="500"/>
      <c r="R89" s="882" t="str">
        <f>印字要求!L31</f>
        <v/>
      </c>
      <c r="S89" s="500"/>
      <c r="T89" s="882" t="str">
        <f>印字要求!M31</f>
        <v/>
      </c>
      <c r="U89" s="501"/>
      <c r="V89" s="882" t="str">
        <f>印字要求!N31</f>
        <v/>
      </c>
      <c r="W89" s="500"/>
      <c r="X89" s="882" t="str">
        <f>印字要求!O31</f>
        <v/>
      </c>
      <c r="Y89" s="500"/>
      <c r="Z89" s="882" t="str">
        <f>印字要求!P31</f>
        <v/>
      </c>
      <c r="AA89" s="427"/>
      <c r="AB89" s="464"/>
      <c r="AC89" s="424"/>
      <c r="AD89" s="425"/>
      <c r="AE89" s="424"/>
      <c r="AF89" s="425"/>
      <c r="AG89" s="911" t="s">
        <v>55</v>
      </c>
      <c r="AH89" s="911"/>
      <c r="AI89" s="911"/>
      <c r="AJ89" s="911"/>
      <c r="AK89" s="911"/>
      <c r="AL89" s="1031"/>
      <c r="AM89" s="420"/>
      <c r="AN89" s="1132" t="s">
        <v>661</v>
      </c>
      <c r="AO89" s="881"/>
      <c r="AP89" s="429"/>
      <c r="AQ89" s="912" t="str">
        <f>印字要求!S31</f>
        <v/>
      </c>
      <c r="AR89" s="500"/>
      <c r="AS89" s="882" t="str">
        <f>印字要求!T31</f>
        <v/>
      </c>
      <c r="AT89" s="501"/>
      <c r="AU89" s="882" t="str">
        <f>印字要求!U31</f>
        <v/>
      </c>
      <c r="AV89" s="500"/>
      <c r="AW89" s="882" t="str">
        <f>印字要求!V31</f>
        <v/>
      </c>
      <c r="AX89" s="500"/>
      <c r="AY89" s="882" t="str">
        <f>印字要求!W31</f>
        <v/>
      </c>
      <c r="AZ89" s="501"/>
      <c r="BA89" s="882" t="str">
        <f>印字要求!X31</f>
        <v/>
      </c>
      <c r="BB89" s="500"/>
      <c r="BC89" s="882" t="str">
        <f>印字要求!Y31</f>
        <v/>
      </c>
      <c r="BD89" s="500"/>
      <c r="BE89" s="882" t="str">
        <f>印字要求!Z31</f>
        <v/>
      </c>
      <c r="BF89" s="422"/>
      <c r="BH89" s="1130"/>
      <c r="BI89" s="1130"/>
      <c r="BJ89" s="1130"/>
      <c r="BK89" s="1130"/>
      <c r="BL89" s="1130"/>
      <c r="BM89" s="1130"/>
      <c r="BN89" s="1130"/>
      <c r="BO89" s="1130"/>
      <c r="BP89" s="1130"/>
    </row>
    <row r="90" spans="2:98" ht="8.25" customHeight="1" x14ac:dyDescent="0.15">
      <c r="B90" s="869"/>
      <c r="C90" s="1093"/>
      <c r="D90" s="1094"/>
      <c r="E90" s="425"/>
      <c r="F90" s="911"/>
      <c r="G90" s="911"/>
      <c r="H90" s="911"/>
      <c r="I90" s="389"/>
      <c r="J90" s="1104"/>
      <c r="K90" s="429"/>
      <c r="L90" s="913"/>
      <c r="M90" s="500"/>
      <c r="N90" s="883"/>
      <c r="O90" s="501"/>
      <c r="P90" s="883"/>
      <c r="Q90" s="500"/>
      <c r="R90" s="883"/>
      <c r="S90" s="500"/>
      <c r="T90" s="883"/>
      <c r="U90" s="501"/>
      <c r="V90" s="883"/>
      <c r="W90" s="500"/>
      <c r="X90" s="883"/>
      <c r="Y90" s="500"/>
      <c r="Z90" s="883"/>
      <c r="AA90" s="427"/>
      <c r="AB90" s="464"/>
      <c r="AC90" s="424"/>
      <c r="AD90" s="425"/>
      <c r="AE90" s="424"/>
      <c r="AF90" s="425"/>
      <c r="AG90" s="910"/>
      <c r="AH90" s="910"/>
      <c r="AI90" s="910"/>
      <c r="AJ90" s="910"/>
      <c r="AK90" s="910"/>
      <c r="AL90" s="389"/>
      <c r="AM90" s="420"/>
      <c r="AN90" s="1132"/>
      <c r="AO90" s="881"/>
      <c r="AP90" s="429"/>
      <c r="AQ90" s="913"/>
      <c r="AR90" s="500"/>
      <c r="AS90" s="883"/>
      <c r="AT90" s="501"/>
      <c r="AU90" s="883"/>
      <c r="AV90" s="500"/>
      <c r="AW90" s="883"/>
      <c r="AX90" s="500"/>
      <c r="AY90" s="883"/>
      <c r="AZ90" s="501"/>
      <c r="BA90" s="883"/>
      <c r="BB90" s="500"/>
      <c r="BC90" s="883"/>
      <c r="BD90" s="500"/>
      <c r="BE90" s="883"/>
      <c r="BF90" s="422"/>
      <c r="BH90" s="415"/>
      <c r="BI90" s="1060" t="s">
        <v>662</v>
      </c>
      <c r="BJ90" s="1060"/>
      <c r="BK90" s="1060"/>
      <c r="BL90" s="1060"/>
      <c r="BM90" s="392"/>
      <c r="BN90" s="392"/>
      <c r="BO90" s="393"/>
      <c r="BP90" s="878" t="s">
        <v>663</v>
      </c>
      <c r="BQ90" s="879"/>
      <c r="BR90" s="415"/>
      <c r="BS90" s="999" t="s">
        <v>664</v>
      </c>
      <c r="BT90" s="999"/>
      <c r="BU90" s="999"/>
      <c r="BV90" s="999"/>
      <c r="BW90" s="393"/>
    </row>
    <row r="91" spans="2:98" ht="1.5" customHeight="1" x14ac:dyDescent="0.15">
      <c r="B91" s="869"/>
      <c r="C91" s="1093"/>
      <c r="D91" s="1094"/>
      <c r="E91" s="465"/>
      <c r="F91" s="397"/>
      <c r="G91" s="397"/>
      <c r="H91" s="397"/>
      <c r="I91" s="397"/>
      <c r="J91" s="466"/>
      <c r="K91" s="437"/>
      <c r="L91" s="510"/>
      <c r="M91" s="504"/>
      <c r="N91" s="504"/>
      <c r="O91" s="504"/>
      <c r="P91" s="504"/>
      <c r="Q91" s="504"/>
      <c r="R91" s="504"/>
      <c r="S91" s="504"/>
      <c r="T91" s="504"/>
      <c r="U91" s="504"/>
      <c r="V91" s="504"/>
      <c r="W91" s="504"/>
      <c r="X91" s="504"/>
      <c r="Y91" s="504"/>
      <c r="Z91" s="504"/>
      <c r="AA91" s="438"/>
      <c r="AB91" s="464"/>
      <c r="AC91" s="424"/>
      <c r="AD91" s="465"/>
      <c r="AE91" s="472"/>
      <c r="AF91" s="465"/>
      <c r="AG91" s="397"/>
      <c r="AH91" s="397"/>
      <c r="AI91" s="397"/>
      <c r="AJ91" s="397"/>
      <c r="AK91" s="397"/>
      <c r="AL91" s="397"/>
      <c r="AM91" s="431"/>
      <c r="AN91" s="473"/>
      <c r="AO91" s="386"/>
      <c r="AP91" s="429"/>
      <c r="AQ91" s="500"/>
      <c r="AR91" s="500"/>
      <c r="AS91" s="500"/>
      <c r="AT91" s="500"/>
      <c r="AU91" s="500"/>
      <c r="AV91" s="500"/>
      <c r="AW91" s="500"/>
      <c r="AX91" s="500"/>
      <c r="AY91" s="500"/>
      <c r="AZ91" s="500"/>
      <c r="BA91" s="500"/>
      <c r="BB91" s="500"/>
      <c r="BC91" s="500"/>
      <c r="BD91" s="500"/>
      <c r="BE91" s="500"/>
      <c r="BF91" s="422"/>
      <c r="BH91" s="446"/>
      <c r="BI91" s="910"/>
      <c r="BJ91" s="910"/>
      <c r="BK91" s="910"/>
      <c r="BL91" s="910"/>
      <c r="BM91" s="377"/>
      <c r="BN91" s="377"/>
      <c r="BO91" s="386"/>
      <c r="BP91" s="880"/>
      <c r="BQ91" s="881"/>
      <c r="BR91" s="446"/>
      <c r="BS91" s="1002"/>
      <c r="BT91" s="1002"/>
      <c r="BU91" s="1002"/>
      <c r="BV91" s="1002"/>
      <c r="BW91" s="386"/>
    </row>
    <row r="92" spans="2:98" ht="1.5" customHeight="1" x14ac:dyDescent="0.15">
      <c r="B92" s="869"/>
      <c r="C92" s="1093"/>
      <c r="D92" s="1094"/>
      <c r="E92" s="414"/>
      <c r="F92" s="392"/>
      <c r="G92" s="392"/>
      <c r="H92" s="392"/>
      <c r="I92" s="392"/>
      <c r="J92" s="467"/>
      <c r="K92" s="416"/>
      <c r="L92" s="511"/>
      <c r="M92" s="505"/>
      <c r="N92" s="505"/>
      <c r="O92" s="505"/>
      <c r="P92" s="505"/>
      <c r="Q92" s="505"/>
      <c r="R92" s="505"/>
      <c r="S92" s="505"/>
      <c r="T92" s="505"/>
      <c r="U92" s="505"/>
      <c r="V92" s="505"/>
      <c r="W92" s="505"/>
      <c r="X92" s="505"/>
      <c r="Y92" s="505"/>
      <c r="Z92" s="505"/>
      <c r="AA92" s="417"/>
      <c r="AB92" s="464"/>
      <c r="AC92" s="424"/>
      <c r="AD92" s="425"/>
      <c r="AE92" s="464"/>
      <c r="AF92" s="464"/>
      <c r="AG92" s="377"/>
      <c r="AH92" s="377"/>
      <c r="AI92" s="377"/>
      <c r="AJ92" s="377"/>
      <c r="AK92" s="377"/>
      <c r="AL92" s="377"/>
      <c r="AM92" s="442"/>
      <c r="AN92" s="470"/>
      <c r="AO92" s="471"/>
      <c r="AP92" s="410"/>
      <c r="AQ92" s="503"/>
      <c r="AR92" s="503"/>
      <c r="AS92" s="503"/>
      <c r="AT92" s="503"/>
      <c r="AU92" s="503"/>
      <c r="AV92" s="503"/>
      <c r="AW92" s="503"/>
      <c r="AX92" s="503"/>
      <c r="AY92" s="503"/>
      <c r="AZ92" s="503"/>
      <c r="BA92" s="503"/>
      <c r="BB92" s="503"/>
      <c r="BC92" s="503"/>
      <c r="BD92" s="503"/>
      <c r="BE92" s="503"/>
      <c r="BF92" s="411"/>
      <c r="BH92" s="446"/>
      <c r="BI92" s="910"/>
      <c r="BJ92" s="910"/>
      <c r="BK92" s="910"/>
      <c r="BL92" s="910"/>
      <c r="BM92" s="377"/>
      <c r="BN92" s="377"/>
      <c r="BO92" s="386"/>
      <c r="BP92" s="880"/>
      <c r="BQ92" s="881"/>
      <c r="BR92" s="446"/>
      <c r="BS92" s="1002" t="s">
        <v>665</v>
      </c>
      <c r="BT92" s="1002"/>
      <c r="BU92" s="1002"/>
      <c r="BV92" s="1002"/>
      <c r="BW92" s="386"/>
    </row>
    <row r="93" spans="2:98" ht="8.25" customHeight="1" x14ac:dyDescent="0.15">
      <c r="B93" s="869"/>
      <c r="C93" s="1093"/>
      <c r="D93" s="1094"/>
      <c r="E93" s="425"/>
      <c r="F93" s="911" t="s">
        <v>848</v>
      </c>
      <c r="G93" s="911"/>
      <c r="H93" s="911"/>
      <c r="I93" s="389"/>
      <c r="J93" s="1104" t="s">
        <v>6</v>
      </c>
      <c r="K93" s="429"/>
      <c r="L93" s="912" t="str">
        <f>印字要求!I33</f>
        <v/>
      </c>
      <c r="M93" s="500"/>
      <c r="N93" s="882" t="str">
        <f>印字要求!J33</f>
        <v/>
      </c>
      <c r="O93" s="501"/>
      <c r="P93" s="882" t="str">
        <f>印字要求!K33</f>
        <v/>
      </c>
      <c r="Q93" s="500"/>
      <c r="R93" s="882" t="str">
        <f>印字要求!L33</f>
        <v/>
      </c>
      <c r="S93" s="500"/>
      <c r="T93" s="882" t="str">
        <f>印字要求!M33</f>
        <v/>
      </c>
      <c r="U93" s="501"/>
      <c r="V93" s="882" t="str">
        <f>印字要求!N33</f>
        <v/>
      </c>
      <c r="W93" s="500"/>
      <c r="X93" s="882" t="str">
        <f>印字要求!O33</f>
        <v/>
      </c>
      <c r="Y93" s="500"/>
      <c r="Z93" s="882" t="str">
        <f>印字要求!P33</f>
        <v/>
      </c>
      <c r="AA93" s="427"/>
      <c r="AB93" s="464"/>
      <c r="AC93" s="424"/>
      <c r="AD93" s="425"/>
      <c r="AE93" s="911" t="s">
        <v>666</v>
      </c>
      <c r="AF93" s="911"/>
      <c r="AG93" s="911"/>
      <c r="AH93" s="911"/>
      <c r="AI93" s="911"/>
      <c r="AJ93" s="911"/>
      <c r="AK93" s="911"/>
      <c r="AL93" s="1031"/>
      <c r="AM93" s="420"/>
      <c r="AN93" s="1132" t="s">
        <v>667</v>
      </c>
      <c r="AO93" s="881"/>
      <c r="AP93" s="429"/>
      <c r="AQ93" s="912" t="str">
        <f>印字要求!S33</f>
        <v/>
      </c>
      <c r="AR93" s="500"/>
      <c r="AS93" s="882" t="str">
        <f>印字要求!T33</f>
        <v/>
      </c>
      <c r="AT93" s="501"/>
      <c r="AU93" s="882" t="str">
        <f>印字要求!U33</f>
        <v/>
      </c>
      <c r="AV93" s="500"/>
      <c r="AW93" s="882" t="str">
        <f>印字要求!V33</f>
        <v/>
      </c>
      <c r="AX93" s="500"/>
      <c r="AY93" s="882" t="str">
        <f>印字要求!W33</f>
        <v/>
      </c>
      <c r="AZ93" s="501"/>
      <c r="BA93" s="882" t="str">
        <f>印字要求!X33</f>
        <v/>
      </c>
      <c r="BB93" s="500"/>
      <c r="BC93" s="882" t="str">
        <f>印字要求!Y33</f>
        <v/>
      </c>
      <c r="BD93" s="500"/>
      <c r="BE93" s="882" t="str">
        <f>印字要求!Z33</f>
        <v/>
      </c>
      <c r="BF93" s="422"/>
      <c r="BH93" s="446"/>
      <c r="BI93" s="1062"/>
      <c r="BJ93" s="1062"/>
      <c r="BK93" s="1062"/>
      <c r="BL93" s="1062"/>
      <c r="BM93" s="377"/>
      <c r="BN93" s="377"/>
      <c r="BO93" s="474" t="s">
        <v>668</v>
      </c>
      <c r="BP93" s="1061"/>
      <c r="BQ93" s="1063"/>
      <c r="BR93" s="446"/>
      <c r="BS93" s="1005"/>
      <c r="BT93" s="1005"/>
      <c r="BU93" s="1005"/>
      <c r="BV93" s="1005"/>
      <c r="BW93" s="386"/>
    </row>
    <row r="94" spans="2:98" ht="8.25" customHeight="1" x14ac:dyDescent="0.15">
      <c r="B94" s="869"/>
      <c r="C94" s="1093"/>
      <c r="D94" s="1094"/>
      <c r="E94" s="425"/>
      <c r="F94" s="911"/>
      <c r="G94" s="911"/>
      <c r="H94" s="911"/>
      <c r="I94" s="389"/>
      <c r="J94" s="1104"/>
      <c r="K94" s="429"/>
      <c r="L94" s="913"/>
      <c r="M94" s="500"/>
      <c r="N94" s="883"/>
      <c r="O94" s="501"/>
      <c r="P94" s="883"/>
      <c r="Q94" s="500"/>
      <c r="R94" s="883"/>
      <c r="S94" s="500"/>
      <c r="T94" s="883"/>
      <c r="U94" s="501"/>
      <c r="V94" s="883"/>
      <c r="W94" s="500"/>
      <c r="X94" s="883"/>
      <c r="Y94" s="500"/>
      <c r="Z94" s="883"/>
      <c r="AA94" s="427"/>
      <c r="AB94" s="464"/>
      <c r="AC94" s="424"/>
      <c r="AD94" s="425"/>
      <c r="AE94" s="1203" t="s">
        <v>669</v>
      </c>
      <c r="AF94" s="1203"/>
      <c r="AG94" s="1203"/>
      <c r="AH94" s="1203"/>
      <c r="AI94" s="1203"/>
      <c r="AJ94" s="1203"/>
      <c r="AK94" s="1203"/>
      <c r="AL94" s="1106"/>
      <c r="AM94" s="420"/>
      <c r="AN94" s="1132"/>
      <c r="AO94" s="881"/>
      <c r="AP94" s="429"/>
      <c r="AQ94" s="913"/>
      <c r="AR94" s="500"/>
      <c r="AS94" s="883"/>
      <c r="AT94" s="501"/>
      <c r="AU94" s="883"/>
      <c r="AV94" s="500"/>
      <c r="AW94" s="883"/>
      <c r="AX94" s="500"/>
      <c r="AY94" s="883"/>
      <c r="AZ94" s="501"/>
      <c r="BA94" s="883"/>
      <c r="BB94" s="500"/>
      <c r="BC94" s="883"/>
      <c r="BD94" s="500"/>
      <c r="BE94" s="883"/>
      <c r="BF94" s="422"/>
      <c r="BH94" s="1150">
        <f>専従者控除シート!B22</f>
        <v>0</v>
      </c>
      <c r="BI94" s="1151"/>
      <c r="BJ94" s="1151"/>
      <c r="BK94" s="1151"/>
      <c r="BL94" s="475"/>
      <c r="BM94" s="392"/>
      <c r="BN94" s="392"/>
      <c r="BO94" s="393"/>
      <c r="BP94" s="1156">
        <f>専従者控除シート!E22</f>
        <v>0</v>
      </c>
      <c r="BQ94" s="1157"/>
      <c r="BR94" s="415"/>
      <c r="BS94" s="392"/>
      <c r="BT94" s="392"/>
      <c r="BU94" s="392"/>
      <c r="BV94" s="392"/>
      <c r="BW94" s="430" t="s">
        <v>920</v>
      </c>
    </row>
    <row r="95" spans="2:98" ht="1.5" customHeight="1" x14ac:dyDescent="0.15">
      <c r="B95" s="869"/>
      <c r="C95" s="1093"/>
      <c r="D95" s="1094"/>
      <c r="E95" s="465"/>
      <c r="F95" s="397"/>
      <c r="G95" s="397"/>
      <c r="H95" s="397"/>
      <c r="I95" s="397"/>
      <c r="J95" s="466"/>
      <c r="K95" s="437"/>
      <c r="L95" s="510"/>
      <c r="M95" s="504"/>
      <c r="N95" s="504"/>
      <c r="O95" s="504"/>
      <c r="P95" s="504"/>
      <c r="Q95" s="504"/>
      <c r="R95" s="504"/>
      <c r="S95" s="504"/>
      <c r="T95" s="504"/>
      <c r="U95" s="504"/>
      <c r="V95" s="504"/>
      <c r="W95" s="504"/>
      <c r="X95" s="504"/>
      <c r="Y95" s="504"/>
      <c r="Z95" s="504"/>
      <c r="AA95" s="438"/>
      <c r="AB95" s="377"/>
      <c r="AC95" s="424"/>
      <c r="AD95" s="425"/>
      <c r="AE95" s="389"/>
      <c r="AF95" s="389"/>
      <c r="AG95" s="380"/>
      <c r="AH95" s="380"/>
      <c r="AI95" s="380"/>
      <c r="AJ95" s="380"/>
      <c r="AK95" s="380"/>
      <c r="AL95" s="380"/>
      <c r="AM95" s="442"/>
      <c r="AN95" s="476"/>
      <c r="AO95" s="469"/>
      <c r="AP95" s="433"/>
      <c r="AQ95" s="502"/>
      <c r="AR95" s="502"/>
      <c r="AS95" s="502"/>
      <c r="AT95" s="502"/>
      <c r="AU95" s="502"/>
      <c r="AV95" s="502"/>
      <c r="AW95" s="502"/>
      <c r="AX95" s="502"/>
      <c r="AY95" s="502"/>
      <c r="AZ95" s="502"/>
      <c r="BA95" s="502"/>
      <c r="BB95" s="502"/>
      <c r="BC95" s="502"/>
      <c r="BD95" s="502"/>
      <c r="BE95" s="502"/>
      <c r="BF95" s="434"/>
      <c r="BH95" s="1152"/>
      <c r="BI95" s="1153"/>
      <c r="BJ95" s="1153"/>
      <c r="BK95" s="1153"/>
      <c r="BL95" s="477"/>
      <c r="BM95" s="377"/>
      <c r="BN95" s="377"/>
      <c r="BO95" s="386"/>
      <c r="BP95" s="1158"/>
      <c r="BQ95" s="1159"/>
      <c r="BR95" s="1134">
        <f>専従者控除シート!L22</f>
        <v>0</v>
      </c>
      <c r="BS95" s="1135"/>
      <c r="BT95" s="1135"/>
      <c r="BU95" s="1135"/>
      <c r="BV95" s="1135"/>
      <c r="BW95" s="1136"/>
    </row>
    <row r="96" spans="2:98" ht="1.5" customHeight="1" x14ac:dyDescent="0.15">
      <c r="B96" s="869"/>
      <c r="C96" s="1093"/>
      <c r="D96" s="1094"/>
      <c r="E96" s="414"/>
      <c r="F96" s="392"/>
      <c r="G96" s="392"/>
      <c r="H96" s="392"/>
      <c r="I96" s="392"/>
      <c r="J96" s="467"/>
      <c r="K96" s="416"/>
      <c r="L96" s="511"/>
      <c r="M96" s="505"/>
      <c r="N96" s="505"/>
      <c r="O96" s="505"/>
      <c r="P96" s="505"/>
      <c r="Q96" s="505"/>
      <c r="R96" s="505"/>
      <c r="S96" s="505"/>
      <c r="T96" s="505"/>
      <c r="U96" s="505"/>
      <c r="V96" s="505"/>
      <c r="W96" s="505"/>
      <c r="X96" s="505"/>
      <c r="Y96" s="505"/>
      <c r="Z96" s="505"/>
      <c r="AA96" s="417"/>
      <c r="AB96" s="392"/>
      <c r="AC96" s="458"/>
      <c r="AD96" s="458"/>
      <c r="AE96" s="384"/>
      <c r="AF96" s="384"/>
      <c r="AG96" s="478"/>
      <c r="AH96" s="478"/>
      <c r="AI96" s="478"/>
      <c r="AJ96" s="478"/>
      <c r="AK96" s="478"/>
      <c r="AL96" s="478"/>
      <c r="AM96" s="408"/>
      <c r="AN96" s="473"/>
      <c r="AO96" s="386"/>
      <c r="AP96" s="429"/>
      <c r="AQ96" s="500"/>
      <c r="AR96" s="500"/>
      <c r="AS96" s="500"/>
      <c r="AT96" s="500"/>
      <c r="AU96" s="500"/>
      <c r="AV96" s="500"/>
      <c r="AW96" s="500"/>
      <c r="AX96" s="500"/>
      <c r="AY96" s="500"/>
      <c r="AZ96" s="500"/>
      <c r="BA96" s="500"/>
      <c r="BB96" s="500"/>
      <c r="BC96" s="500"/>
      <c r="BD96" s="500"/>
      <c r="BE96" s="500"/>
      <c r="BF96" s="422"/>
      <c r="BH96" s="1152"/>
      <c r="BI96" s="1153"/>
      <c r="BJ96" s="1153"/>
      <c r="BK96" s="1153"/>
      <c r="BL96" s="477"/>
      <c r="BM96" s="377"/>
      <c r="BN96" s="377"/>
      <c r="BO96" s="386"/>
      <c r="BP96" s="1158"/>
      <c r="BQ96" s="1159"/>
      <c r="BR96" s="1134"/>
      <c r="BS96" s="1135"/>
      <c r="BT96" s="1135"/>
      <c r="BU96" s="1135"/>
      <c r="BV96" s="1135"/>
      <c r="BW96" s="1136"/>
    </row>
    <row r="97" spans="2:75" ht="8.25" customHeight="1" x14ac:dyDescent="0.15">
      <c r="B97" s="869"/>
      <c r="C97" s="1093"/>
      <c r="D97" s="1094"/>
      <c r="E97" s="425"/>
      <c r="F97" s="911" t="s">
        <v>850</v>
      </c>
      <c r="G97" s="911"/>
      <c r="H97" s="911"/>
      <c r="I97" s="389"/>
      <c r="J97" s="1104" t="s">
        <v>670</v>
      </c>
      <c r="K97" s="429"/>
      <c r="L97" s="912" t="str">
        <f>印字要求!I35</f>
        <v/>
      </c>
      <c r="M97" s="500"/>
      <c r="N97" s="882" t="str">
        <f>印字要求!J35</f>
        <v/>
      </c>
      <c r="O97" s="501"/>
      <c r="P97" s="882" t="str">
        <f>印字要求!K35</f>
        <v/>
      </c>
      <c r="Q97" s="500"/>
      <c r="R97" s="882" t="str">
        <f>印字要求!L35</f>
        <v/>
      </c>
      <c r="S97" s="500"/>
      <c r="T97" s="882" t="str">
        <f>印字要求!M35</f>
        <v/>
      </c>
      <c r="U97" s="501"/>
      <c r="V97" s="882" t="str">
        <f>印字要求!N35</f>
        <v/>
      </c>
      <c r="W97" s="500"/>
      <c r="X97" s="882" t="str">
        <f>印字要求!O35</f>
        <v/>
      </c>
      <c r="Y97" s="500"/>
      <c r="Z97" s="882" t="str">
        <f>印字要求!P35</f>
        <v/>
      </c>
      <c r="AA97" s="427"/>
      <c r="AB97" s="377"/>
      <c r="AC97" s="949" t="s">
        <v>671</v>
      </c>
      <c r="AD97" s="949"/>
      <c r="AE97" s="949"/>
      <c r="AF97" s="949"/>
      <c r="AG97" s="949"/>
      <c r="AH97" s="949"/>
      <c r="AI97" s="949"/>
      <c r="AJ97" s="949"/>
      <c r="AK97" s="949"/>
      <c r="AL97" s="1031"/>
      <c r="AM97" s="420"/>
      <c r="AN97" s="1132" t="s">
        <v>672</v>
      </c>
      <c r="AO97" s="881"/>
      <c r="AP97" s="429"/>
      <c r="AQ97" s="912" t="str">
        <f>IF(印字要求!F34&lt;-999999,印字要求!AB35,印字要求!S35)</f>
        <v/>
      </c>
      <c r="AR97" s="500"/>
      <c r="AS97" s="882" t="str">
        <f>印字要求!AC35</f>
        <v/>
      </c>
      <c r="AT97" s="501"/>
      <c r="AU97" s="882" t="str">
        <f>印字要求!U35</f>
        <v/>
      </c>
      <c r="AV97" s="500"/>
      <c r="AW97" s="882" t="str">
        <f>印字要求!V35</f>
        <v/>
      </c>
      <c r="AX97" s="500"/>
      <c r="AY97" s="882" t="str">
        <f>印字要求!W35</f>
        <v/>
      </c>
      <c r="AZ97" s="501"/>
      <c r="BA97" s="882" t="str">
        <f>印字要求!X35</f>
        <v/>
      </c>
      <c r="BB97" s="500"/>
      <c r="BC97" s="882" t="str">
        <f>印字要求!Y35</f>
        <v/>
      </c>
      <c r="BD97" s="500"/>
      <c r="BE97" s="882">
        <f>IF(印字要求!F34=0,0,印字要求!Z35)</f>
        <v>0</v>
      </c>
      <c r="BF97" s="422"/>
      <c r="BH97" s="1154"/>
      <c r="BI97" s="1155"/>
      <c r="BJ97" s="1155"/>
      <c r="BK97" s="1155"/>
      <c r="BL97" s="479" t="s">
        <v>674</v>
      </c>
      <c r="BM97" s="1149">
        <f>専従者控除シート!C22</f>
        <v>0</v>
      </c>
      <c r="BN97" s="1149"/>
      <c r="BO97" s="480" t="s">
        <v>675</v>
      </c>
      <c r="BP97" s="1160"/>
      <c r="BQ97" s="1161"/>
      <c r="BR97" s="1137"/>
      <c r="BS97" s="1138"/>
      <c r="BT97" s="1138"/>
      <c r="BU97" s="1138"/>
      <c r="BV97" s="1138"/>
      <c r="BW97" s="1139"/>
    </row>
    <row r="98" spans="2:75" ht="8.25" customHeight="1" x14ac:dyDescent="0.15">
      <c r="B98" s="869"/>
      <c r="C98" s="1093"/>
      <c r="D98" s="1094"/>
      <c r="E98" s="425"/>
      <c r="F98" s="911"/>
      <c r="G98" s="911"/>
      <c r="H98" s="911"/>
      <c r="I98" s="389"/>
      <c r="J98" s="1104"/>
      <c r="K98" s="429"/>
      <c r="L98" s="913"/>
      <c r="M98" s="500"/>
      <c r="N98" s="883"/>
      <c r="O98" s="501"/>
      <c r="P98" s="883"/>
      <c r="Q98" s="500"/>
      <c r="R98" s="883"/>
      <c r="S98" s="500"/>
      <c r="T98" s="883"/>
      <c r="U98" s="501"/>
      <c r="V98" s="883"/>
      <c r="W98" s="500"/>
      <c r="X98" s="883"/>
      <c r="Y98" s="500"/>
      <c r="Z98" s="883"/>
      <c r="AA98" s="427"/>
      <c r="AB98" s="377"/>
      <c r="AC98" s="1202" t="s">
        <v>676</v>
      </c>
      <c r="AD98" s="1202"/>
      <c r="AE98" s="1202"/>
      <c r="AF98" s="1202"/>
      <c r="AG98" s="1202"/>
      <c r="AH98" s="1202"/>
      <c r="AI98" s="1202"/>
      <c r="AJ98" s="1202"/>
      <c r="AK98" s="1202"/>
      <c r="AL98" s="1106"/>
      <c r="AM98" s="420"/>
      <c r="AN98" s="1132"/>
      <c r="AO98" s="881"/>
      <c r="AP98" s="429"/>
      <c r="AQ98" s="913"/>
      <c r="AR98" s="500"/>
      <c r="AS98" s="883"/>
      <c r="AT98" s="501"/>
      <c r="AU98" s="883"/>
      <c r="AV98" s="500"/>
      <c r="AW98" s="883"/>
      <c r="AX98" s="500"/>
      <c r="AY98" s="883"/>
      <c r="AZ98" s="501"/>
      <c r="BA98" s="883"/>
      <c r="BB98" s="500"/>
      <c r="BC98" s="883"/>
      <c r="BD98" s="500"/>
      <c r="BE98" s="883"/>
      <c r="BF98" s="422"/>
      <c r="BH98" s="1150">
        <f>専従者控除シート!B23</f>
        <v>0</v>
      </c>
      <c r="BI98" s="1151"/>
      <c r="BJ98" s="1151"/>
      <c r="BK98" s="1151"/>
      <c r="BL98" s="477"/>
      <c r="BM98" s="876"/>
      <c r="BN98" s="876"/>
      <c r="BO98" s="386"/>
      <c r="BP98" s="1156">
        <f>専従者控除シート!E23</f>
        <v>0</v>
      </c>
      <c r="BQ98" s="1157"/>
      <c r="BR98" s="1140">
        <f>専従者控除シート!L23</f>
        <v>0</v>
      </c>
      <c r="BS98" s="1141"/>
      <c r="BT98" s="1141"/>
      <c r="BU98" s="1141"/>
      <c r="BV98" s="1141"/>
      <c r="BW98" s="1142"/>
    </row>
    <row r="99" spans="2:75" ht="1.5" customHeight="1" x14ac:dyDescent="0.15">
      <c r="B99" s="869"/>
      <c r="C99" s="1093"/>
      <c r="D99" s="1094"/>
      <c r="E99" s="465"/>
      <c r="F99" s="397"/>
      <c r="G99" s="397"/>
      <c r="H99" s="397"/>
      <c r="I99" s="397"/>
      <c r="J99" s="466"/>
      <c r="K99" s="437"/>
      <c r="L99" s="510"/>
      <c r="M99" s="504"/>
      <c r="N99" s="504"/>
      <c r="O99" s="504"/>
      <c r="P99" s="504"/>
      <c r="Q99" s="504"/>
      <c r="R99" s="504"/>
      <c r="S99" s="504"/>
      <c r="T99" s="504"/>
      <c r="U99" s="504"/>
      <c r="V99" s="504"/>
      <c r="W99" s="504"/>
      <c r="X99" s="504"/>
      <c r="Y99" s="504"/>
      <c r="Z99" s="504"/>
      <c r="AA99" s="438"/>
      <c r="AB99" s="397"/>
      <c r="AC99" s="428"/>
      <c r="AD99" s="428"/>
      <c r="AE99" s="428"/>
      <c r="AF99" s="428"/>
      <c r="AG99" s="481"/>
      <c r="AH99" s="481"/>
      <c r="AI99" s="481"/>
      <c r="AJ99" s="481"/>
      <c r="AK99" s="481"/>
      <c r="AL99" s="481"/>
      <c r="AM99" s="431"/>
      <c r="AN99" s="476"/>
      <c r="AO99" s="469"/>
      <c r="AP99" s="433"/>
      <c r="AQ99" s="502"/>
      <c r="AR99" s="502"/>
      <c r="AS99" s="502"/>
      <c r="AT99" s="502"/>
      <c r="AU99" s="502"/>
      <c r="AV99" s="502"/>
      <c r="AW99" s="502"/>
      <c r="AX99" s="502"/>
      <c r="AY99" s="502"/>
      <c r="AZ99" s="502"/>
      <c r="BA99" s="502"/>
      <c r="BB99" s="502"/>
      <c r="BC99" s="502"/>
      <c r="BD99" s="502"/>
      <c r="BE99" s="502"/>
      <c r="BF99" s="434"/>
      <c r="BH99" s="1152"/>
      <c r="BI99" s="1153"/>
      <c r="BJ99" s="1153"/>
      <c r="BK99" s="1153"/>
      <c r="BL99" s="477"/>
      <c r="BM99" s="377"/>
      <c r="BN99" s="377"/>
      <c r="BO99" s="386"/>
      <c r="BP99" s="1158"/>
      <c r="BQ99" s="1159"/>
      <c r="BR99" s="1143"/>
      <c r="BS99" s="1144"/>
      <c r="BT99" s="1144"/>
      <c r="BU99" s="1144"/>
      <c r="BV99" s="1144"/>
      <c r="BW99" s="1145"/>
    </row>
    <row r="100" spans="2:75" ht="1.5" customHeight="1" x14ac:dyDescent="0.15">
      <c r="B100" s="869"/>
      <c r="C100" s="1093"/>
      <c r="D100" s="1094"/>
      <c r="E100" s="414"/>
      <c r="F100" s="439"/>
      <c r="G100" s="439"/>
      <c r="H100" s="439"/>
      <c r="I100" s="392"/>
      <c r="J100" s="467"/>
      <c r="K100" s="416"/>
      <c r="L100" s="511"/>
      <c r="M100" s="505"/>
      <c r="N100" s="505"/>
      <c r="O100" s="505"/>
      <c r="P100" s="505"/>
      <c r="Q100" s="505"/>
      <c r="R100" s="505"/>
      <c r="S100" s="505"/>
      <c r="T100" s="505"/>
      <c r="U100" s="505"/>
      <c r="V100" s="505"/>
      <c r="W100" s="505"/>
      <c r="X100" s="505"/>
      <c r="Y100" s="505"/>
      <c r="Z100" s="505"/>
      <c r="AA100" s="417"/>
      <c r="AB100" s="392"/>
      <c r="AC100" s="384"/>
      <c r="AD100" s="384"/>
      <c r="AE100" s="384"/>
      <c r="AF100" s="384"/>
      <c r="AG100" s="439"/>
      <c r="AH100" s="439"/>
      <c r="AI100" s="439"/>
      <c r="AJ100" s="439"/>
      <c r="AK100" s="439"/>
      <c r="AL100" s="439"/>
      <c r="AM100" s="392"/>
      <c r="AN100" s="446"/>
      <c r="AO100" s="386"/>
      <c r="AP100" s="429"/>
      <c r="AQ100" s="500"/>
      <c r="AR100" s="500"/>
      <c r="AS100" s="500"/>
      <c r="AT100" s="500"/>
      <c r="AU100" s="500"/>
      <c r="AV100" s="500"/>
      <c r="AW100" s="500"/>
      <c r="AX100" s="500"/>
      <c r="AY100" s="500"/>
      <c r="AZ100" s="500"/>
      <c r="BA100" s="500"/>
      <c r="BB100" s="500"/>
      <c r="BC100" s="500"/>
      <c r="BD100" s="500"/>
      <c r="BE100" s="500"/>
      <c r="BF100" s="427"/>
      <c r="BH100" s="1152"/>
      <c r="BI100" s="1153"/>
      <c r="BJ100" s="1153"/>
      <c r="BK100" s="1153"/>
      <c r="BL100" s="477"/>
      <c r="BM100" s="377"/>
      <c r="BN100" s="377"/>
      <c r="BO100" s="386"/>
      <c r="BP100" s="1158"/>
      <c r="BQ100" s="1159"/>
      <c r="BR100" s="1143"/>
      <c r="BS100" s="1144"/>
      <c r="BT100" s="1144"/>
      <c r="BU100" s="1144"/>
      <c r="BV100" s="1144"/>
      <c r="BW100" s="1145"/>
    </row>
    <row r="101" spans="2:75" ht="8.25" customHeight="1" x14ac:dyDescent="0.15">
      <c r="B101" s="869"/>
      <c r="C101" s="1093"/>
      <c r="D101" s="1094"/>
      <c r="E101" s="425"/>
      <c r="F101" s="911" t="s">
        <v>851</v>
      </c>
      <c r="G101" s="911"/>
      <c r="H101" s="911"/>
      <c r="I101" s="377"/>
      <c r="J101" s="1104" t="s">
        <v>677</v>
      </c>
      <c r="K101" s="429"/>
      <c r="L101" s="912" t="str">
        <f>印字要求!I37</f>
        <v/>
      </c>
      <c r="M101" s="500"/>
      <c r="N101" s="882" t="str">
        <f>印字要求!J37</f>
        <v/>
      </c>
      <c r="O101" s="501"/>
      <c r="P101" s="882" t="str">
        <f>印字要求!K37</f>
        <v/>
      </c>
      <c r="Q101" s="500"/>
      <c r="R101" s="882" t="str">
        <f>印字要求!L37</f>
        <v/>
      </c>
      <c r="S101" s="500"/>
      <c r="T101" s="882" t="str">
        <f>印字要求!M37</f>
        <v/>
      </c>
      <c r="U101" s="501"/>
      <c r="V101" s="882" t="str">
        <f>印字要求!N37</f>
        <v/>
      </c>
      <c r="W101" s="500"/>
      <c r="X101" s="882" t="str">
        <f>印字要求!O37</f>
        <v/>
      </c>
      <c r="Y101" s="500"/>
      <c r="Z101" s="882" t="str">
        <f>印字要求!P37</f>
        <v/>
      </c>
      <c r="AA101" s="427"/>
      <c r="AB101" s="377"/>
      <c r="AC101" s="911" t="s">
        <v>678</v>
      </c>
      <c r="AD101" s="911"/>
      <c r="AE101" s="911"/>
      <c r="AF101" s="911"/>
      <c r="AG101" s="911"/>
      <c r="AH101" s="911"/>
      <c r="AI101" s="911"/>
      <c r="AJ101" s="911"/>
      <c r="AK101" s="911"/>
      <c r="AL101" s="1031"/>
      <c r="AM101" s="377"/>
      <c r="AN101" s="880" t="s">
        <v>679</v>
      </c>
      <c r="AO101" s="881"/>
      <c r="AP101" s="429"/>
      <c r="AQ101" s="912" t="str">
        <f>印字要求!S37</f>
        <v/>
      </c>
      <c r="AR101" s="500"/>
      <c r="AS101" s="882" t="str">
        <f>印字要求!T37</f>
        <v/>
      </c>
      <c r="AT101" s="501"/>
      <c r="AU101" s="882" t="str">
        <f>印字要求!U37</f>
        <v/>
      </c>
      <c r="AV101" s="500"/>
      <c r="AW101" s="882" t="str">
        <f>印字要求!V37</f>
        <v/>
      </c>
      <c r="AX101" s="500"/>
      <c r="AY101" s="882" t="str">
        <f>印字要求!W37</f>
        <v/>
      </c>
      <c r="AZ101" s="501"/>
      <c r="BA101" s="882" t="str">
        <f>印字要求!X37</f>
        <v/>
      </c>
      <c r="BB101" s="500"/>
      <c r="BC101" s="882" t="str">
        <f>印字要求!Y37</f>
        <v/>
      </c>
      <c r="BD101" s="500"/>
      <c r="BE101" s="882" t="str">
        <f>印字要求!Z37</f>
        <v/>
      </c>
      <c r="BF101" s="427"/>
      <c r="BH101" s="1154"/>
      <c r="BI101" s="1155"/>
      <c r="BJ101" s="1155"/>
      <c r="BK101" s="1155"/>
      <c r="BL101" s="479" t="s">
        <v>674</v>
      </c>
      <c r="BM101" s="1149">
        <f>専従者控除シート!C23</f>
        <v>0</v>
      </c>
      <c r="BN101" s="1149"/>
      <c r="BO101" s="480" t="s">
        <v>675</v>
      </c>
      <c r="BP101" s="1160"/>
      <c r="BQ101" s="1161"/>
      <c r="BR101" s="1146"/>
      <c r="BS101" s="1147"/>
      <c r="BT101" s="1147"/>
      <c r="BU101" s="1147"/>
      <c r="BV101" s="1147"/>
      <c r="BW101" s="1148"/>
    </row>
    <row r="102" spans="2:75" ht="8.25" customHeight="1" x14ac:dyDescent="0.15">
      <c r="B102" s="869"/>
      <c r="C102" s="1093"/>
      <c r="D102" s="1094"/>
      <c r="E102" s="425"/>
      <c r="F102" s="911"/>
      <c r="G102" s="911"/>
      <c r="H102" s="911"/>
      <c r="I102" s="389"/>
      <c r="J102" s="1104"/>
      <c r="K102" s="429"/>
      <c r="L102" s="913"/>
      <c r="M102" s="500"/>
      <c r="N102" s="883"/>
      <c r="O102" s="501"/>
      <c r="P102" s="883"/>
      <c r="Q102" s="500"/>
      <c r="R102" s="883"/>
      <c r="S102" s="500"/>
      <c r="T102" s="883"/>
      <c r="U102" s="501"/>
      <c r="V102" s="883"/>
      <c r="W102" s="500"/>
      <c r="X102" s="883"/>
      <c r="Y102" s="500"/>
      <c r="Z102" s="883"/>
      <c r="AA102" s="427"/>
      <c r="AB102" s="377"/>
      <c r="AC102" s="911"/>
      <c r="AD102" s="911"/>
      <c r="AE102" s="911"/>
      <c r="AF102" s="911"/>
      <c r="AG102" s="911"/>
      <c r="AH102" s="911"/>
      <c r="AI102" s="911"/>
      <c r="AJ102" s="911"/>
      <c r="AK102" s="911"/>
      <c r="AL102" s="1031"/>
      <c r="AM102" s="389"/>
      <c r="AN102" s="880"/>
      <c r="AO102" s="881"/>
      <c r="AP102" s="429"/>
      <c r="AQ102" s="913"/>
      <c r="AR102" s="500"/>
      <c r="AS102" s="883"/>
      <c r="AT102" s="501"/>
      <c r="AU102" s="883"/>
      <c r="AV102" s="500"/>
      <c r="AW102" s="883"/>
      <c r="AX102" s="500"/>
      <c r="AY102" s="883"/>
      <c r="AZ102" s="501"/>
      <c r="BA102" s="883"/>
      <c r="BB102" s="500"/>
      <c r="BC102" s="883"/>
      <c r="BD102" s="500"/>
      <c r="BE102" s="883"/>
      <c r="BF102" s="427"/>
      <c r="BH102" s="1150">
        <f>専従者控除シート!B24</f>
        <v>0</v>
      </c>
      <c r="BI102" s="1151"/>
      <c r="BJ102" s="1151"/>
      <c r="BK102" s="1151"/>
      <c r="BL102" s="475"/>
      <c r="BM102" s="392"/>
      <c r="BN102" s="392"/>
      <c r="BO102" s="393"/>
      <c r="BP102" s="1156">
        <f>専従者控除シート!E24</f>
        <v>0</v>
      </c>
      <c r="BQ102" s="1157"/>
      <c r="BR102" s="1140">
        <f>専従者控除シート!L24</f>
        <v>0</v>
      </c>
      <c r="BS102" s="1141"/>
      <c r="BT102" s="1141"/>
      <c r="BU102" s="1141"/>
      <c r="BV102" s="1141"/>
      <c r="BW102" s="1142"/>
    </row>
    <row r="103" spans="2:75" ht="1.5" customHeight="1" x14ac:dyDescent="0.15">
      <c r="B103" s="419"/>
      <c r="C103" s="1093"/>
      <c r="D103" s="1094"/>
      <c r="E103" s="465"/>
      <c r="F103" s="397"/>
      <c r="G103" s="397"/>
      <c r="H103" s="397"/>
      <c r="I103" s="397"/>
      <c r="J103" s="466"/>
      <c r="K103" s="437"/>
      <c r="L103" s="510"/>
      <c r="M103" s="504"/>
      <c r="N103" s="504"/>
      <c r="O103" s="504"/>
      <c r="P103" s="504"/>
      <c r="Q103" s="504"/>
      <c r="R103" s="504"/>
      <c r="S103" s="504"/>
      <c r="T103" s="504"/>
      <c r="U103" s="504"/>
      <c r="V103" s="504"/>
      <c r="W103" s="504"/>
      <c r="X103" s="504"/>
      <c r="Y103" s="504"/>
      <c r="Z103" s="504"/>
      <c r="AA103" s="438"/>
      <c r="AB103" s="397"/>
      <c r="AC103" s="428"/>
      <c r="AD103" s="428"/>
      <c r="AE103" s="428"/>
      <c r="AF103" s="428"/>
      <c r="AG103" s="481"/>
      <c r="AH103" s="481"/>
      <c r="AI103" s="481"/>
      <c r="AJ103" s="481"/>
      <c r="AK103" s="481"/>
      <c r="AL103" s="481"/>
      <c r="AM103" s="397"/>
      <c r="AN103" s="468"/>
      <c r="AO103" s="469"/>
      <c r="AP103" s="429"/>
      <c r="AQ103" s="500"/>
      <c r="AR103" s="500"/>
      <c r="AS103" s="500"/>
      <c r="AT103" s="500"/>
      <c r="AU103" s="500"/>
      <c r="AV103" s="500"/>
      <c r="AW103" s="500"/>
      <c r="AX103" s="500"/>
      <c r="AY103" s="500"/>
      <c r="AZ103" s="500"/>
      <c r="BA103" s="500"/>
      <c r="BB103" s="500"/>
      <c r="BC103" s="500"/>
      <c r="BD103" s="500"/>
      <c r="BE103" s="500"/>
      <c r="BF103" s="427"/>
      <c r="BH103" s="1152"/>
      <c r="BI103" s="1153"/>
      <c r="BJ103" s="1153"/>
      <c r="BK103" s="1153"/>
      <c r="BL103" s="477"/>
      <c r="BM103" s="377"/>
      <c r="BN103" s="377"/>
      <c r="BO103" s="386"/>
      <c r="BP103" s="1158"/>
      <c r="BQ103" s="1159"/>
      <c r="BR103" s="1143"/>
      <c r="BS103" s="1144"/>
      <c r="BT103" s="1144"/>
      <c r="BU103" s="1144"/>
      <c r="BV103" s="1144"/>
      <c r="BW103" s="1145"/>
    </row>
    <row r="104" spans="2:75" ht="1.5" customHeight="1" x14ac:dyDescent="0.15">
      <c r="B104" s="419"/>
      <c r="C104" s="1093"/>
      <c r="D104" s="1094"/>
      <c r="E104" s="414"/>
      <c r="F104" s="392"/>
      <c r="G104" s="392"/>
      <c r="H104" s="392"/>
      <c r="I104" s="392"/>
      <c r="J104" s="467"/>
      <c r="K104" s="416"/>
      <c r="L104" s="511"/>
      <c r="M104" s="505"/>
      <c r="N104" s="505"/>
      <c r="O104" s="505"/>
      <c r="P104" s="505"/>
      <c r="Q104" s="505"/>
      <c r="R104" s="505"/>
      <c r="S104" s="505"/>
      <c r="T104" s="505"/>
      <c r="U104" s="505"/>
      <c r="V104" s="505"/>
      <c r="W104" s="505"/>
      <c r="X104" s="505"/>
      <c r="Y104" s="505"/>
      <c r="Z104" s="505"/>
      <c r="AA104" s="417"/>
      <c r="AB104" s="392"/>
      <c r="AC104" s="384"/>
      <c r="AD104" s="384"/>
      <c r="AE104" s="384"/>
      <c r="AF104" s="384"/>
      <c r="AG104" s="478"/>
      <c r="AH104" s="478"/>
      <c r="AI104" s="478"/>
      <c r="AJ104" s="478"/>
      <c r="AK104" s="478"/>
      <c r="AL104" s="478"/>
      <c r="AM104" s="408"/>
      <c r="AN104" s="470"/>
      <c r="AO104" s="471"/>
      <c r="AP104" s="410"/>
      <c r="AQ104" s="503"/>
      <c r="AR104" s="503"/>
      <c r="AS104" s="503"/>
      <c r="AT104" s="503"/>
      <c r="AU104" s="503"/>
      <c r="AV104" s="503"/>
      <c r="AW104" s="503"/>
      <c r="AX104" s="503"/>
      <c r="AY104" s="503"/>
      <c r="AZ104" s="503"/>
      <c r="BA104" s="503"/>
      <c r="BB104" s="503"/>
      <c r="BC104" s="503"/>
      <c r="BD104" s="503"/>
      <c r="BE104" s="503"/>
      <c r="BF104" s="411"/>
      <c r="BH104" s="1152"/>
      <c r="BI104" s="1153"/>
      <c r="BJ104" s="1153"/>
      <c r="BK104" s="1153"/>
      <c r="BL104" s="482"/>
      <c r="BM104" s="377"/>
      <c r="BN104" s="377"/>
      <c r="BO104" s="386"/>
      <c r="BP104" s="1158"/>
      <c r="BQ104" s="1159"/>
      <c r="BR104" s="1143"/>
      <c r="BS104" s="1144"/>
      <c r="BT104" s="1144"/>
      <c r="BU104" s="1144"/>
      <c r="BV104" s="1144"/>
      <c r="BW104" s="1145"/>
    </row>
    <row r="105" spans="2:75" ht="8.25" customHeight="1" x14ac:dyDescent="0.15">
      <c r="B105" s="419"/>
      <c r="C105" s="1093"/>
      <c r="D105" s="1094"/>
      <c r="E105" s="425"/>
      <c r="F105" s="1045" t="s">
        <v>680</v>
      </c>
      <c r="G105" s="1045"/>
      <c r="H105" s="1189" t="s">
        <v>681</v>
      </c>
      <c r="I105" s="389"/>
      <c r="J105" s="1104" t="s">
        <v>682</v>
      </c>
      <c r="K105" s="429"/>
      <c r="L105" s="912" t="str">
        <f>印字要求!I39</f>
        <v/>
      </c>
      <c r="M105" s="500"/>
      <c r="N105" s="882" t="str">
        <f>印字要求!J39</f>
        <v/>
      </c>
      <c r="O105" s="501"/>
      <c r="P105" s="882" t="str">
        <f>印字要求!K39</f>
        <v/>
      </c>
      <c r="Q105" s="500"/>
      <c r="R105" s="882" t="str">
        <f>印字要求!L39</f>
        <v/>
      </c>
      <c r="S105" s="500"/>
      <c r="T105" s="882" t="str">
        <f>印字要求!M39</f>
        <v/>
      </c>
      <c r="U105" s="501"/>
      <c r="V105" s="882" t="str">
        <f>印字要求!N39</f>
        <v/>
      </c>
      <c r="W105" s="500"/>
      <c r="X105" s="882" t="str">
        <f>印字要求!O39</f>
        <v/>
      </c>
      <c r="Y105" s="500"/>
      <c r="Z105" s="882" t="str">
        <f>印字要求!P39</f>
        <v/>
      </c>
      <c r="AA105" s="427"/>
      <c r="AB105" s="377"/>
      <c r="AC105" s="911" t="s">
        <v>683</v>
      </c>
      <c r="AD105" s="911"/>
      <c r="AE105" s="911"/>
      <c r="AF105" s="911"/>
      <c r="AG105" s="911"/>
      <c r="AH105" s="911"/>
      <c r="AI105" s="911"/>
      <c r="AJ105" s="911"/>
      <c r="AK105" s="911"/>
      <c r="AL105" s="1031"/>
      <c r="AM105" s="420"/>
      <c r="AN105" s="1132" t="s">
        <v>684</v>
      </c>
      <c r="AO105" s="881"/>
      <c r="AP105" s="429"/>
      <c r="AQ105" s="912" t="str">
        <f>IF(印字要求!F38&lt;-999999,印字要求!AB39,印字要求!S39)</f>
        <v/>
      </c>
      <c r="AR105" s="500"/>
      <c r="AS105" s="882" t="str">
        <f>印字要求!AC39</f>
        <v/>
      </c>
      <c r="AT105" s="501"/>
      <c r="AU105" s="882" t="str">
        <f>印字要求!U39</f>
        <v/>
      </c>
      <c r="AV105" s="500"/>
      <c r="AW105" s="882" t="str">
        <f>印字要求!V39</f>
        <v/>
      </c>
      <c r="AX105" s="500"/>
      <c r="AY105" s="882" t="str">
        <f>印字要求!W39</f>
        <v/>
      </c>
      <c r="AZ105" s="501"/>
      <c r="BA105" s="882" t="str">
        <f>印字要求!X39</f>
        <v/>
      </c>
      <c r="BB105" s="500"/>
      <c r="BC105" s="882" t="str">
        <f>印字要求!Y39</f>
        <v/>
      </c>
      <c r="BD105" s="500"/>
      <c r="BE105" s="882">
        <f>IF(印字要求!F38=0,0,印字要求!Z39)</f>
        <v>0</v>
      </c>
      <c r="BF105" s="422"/>
      <c r="BH105" s="1154"/>
      <c r="BI105" s="1155"/>
      <c r="BJ105" s="1155"/>
      <c r="BK105" s="1155"/>
      <c r="BL105" s="479" t="s">
        <v>685</v>
      </c>
      <c r="BM105" s="1149">
        <f>専従者控除シート!C24</f>
        <v>0</v>
      </c>
      <c r="BN105" s="1149"/>
      <c r="BO105" s="480" t="s">
        <v>675</v>
      </c>
      <c r="BP105" s="1160"/>
      <c r="BQ105" s="1161"/>
      <c r="BR105" s="1146"/>
      <c r="BS105" s="1147"/>
      <c r="BT105" s="1147"/>
      <c r="BU105" s="1147"/>
      <c r="BV105" s="1147"/>
      <c r="BW105" s="1148"/>
    </row>
    <row r="106" spans="2:75" ht="8.25" customHeight="1" x14ac:dyDescent="0.15">
      <c r="B106" s="419"/>
      <c r="C106" s="1093"/>
      <c r="D106" s="1094"/>
      <c r="E106" s="425"/>
      <c r="F106" s="1045" t="s">
        <v>686</v>
      </c>
      <c r="G106" s="1045"/>
      <c r="H106" s="1189"/>
      <c r="I106" s="389"/>
      <c r="J106" s="1104"/>
      <c r="K106" s="429"/>
      <c r="L106" s="913"/>
      <c r="M106" s="500"/>
      <c r="N106" s="883"/>
      <c r="O106" s="501"/>
      <c r="P106" s="883"/>
      <c r="Q106" s="500"/>
      <c r="R106" s="883"/>
      <c r="S106" s="500"/>
      <c r="T106" s="883"/>
      <c r="U106" s="501"/>
      <c r="V106" s="883"/>
      <c r="W106" s="500"/>
      <c r="X106" s="883"/>
      <c r="Y106" s="500"/>
      <c r="Z106" s="883"/>
      <c r="AA106" s="427"/>
      <c r="AB106" s="377"/>
      <c r="AC106" s="1202" t="s">
        <v>687</v>
      </c>
      <c r="AD106" s="1202"/>
      <c r="AE106" s="1202"/>
      <c r="AF106" s="1202"/>
      <c r="AG106" s="1202"/>
      <c r="AH106" s="1202"/>
      <c r="AI106" s="1202"/>
      <c r="AJ106" s="1202"/>
      <c r="AK106" s="1202"/>
      <c r="AL106" s="1106"/>
      <c r="AM106" s="420"/>
      <c r="AN106" s="1132"/>
      <c r="AO106" s="881"/>
      <c r="AP106" s="429"/>
      <c r="AQ106" s="913"/>
      <c r="AR106" s="500"/>
      <c r="AS106" s="883"/>
      <c r="AT106" s="501"/>
      <c r="AU106" s="883"/>
      <c r="AV106" s="500"/>
      <c r="AW106" s="883"/>
      <c r="AX106" s="500"/>
      <c r="AY106" s="883"/>
      <c r="AZ106" s="501"/>
      <c r="BA106" s="883"/>
      <c r="BB106" s="500"/>
      <c r="BC106" s="883"/>
      <c r="BD106" s="500"/>
      <c r="BE106" s="883"/>
      <c r="BF106" s="422"/>
      <c r="BH106" s="1150">
        <f>専従者控除シート!B25</f>
        <v>0</v>
      </c>
      <c r="BI106" s="1151"/>
      <c r="BJ106" s="1151"/>
      <c r="BK106" s="1151"/>
      <c r="BL106" s="477"/>
      <c r="BM106" s="377"/>
      <c r="BN106" s="377"/>
      <c r="BO106" s="386"/>
      <c r="BP106" s="1156">
        <f>専従者控除シート!E25</f>
        <v>0</v>
      </c>
      <c r="BQ106" s="1157"/>
      <c r="BR106" s="1140">
        <f>専従者控除シート!L25</f>
        <v>0</v>
      </c>
      <c r="BS106" s="1141"/>
      <c r="BT106" s="1141"/>
      <c r="BU106" s="1141"/>
      <c r="BV106" s="1141"/>
      <c r="BW106" s="1142"/>
    </row>
    <row r="107" spans="2:75" ht="1.5" customHeight="1" x14ac:dyDescent="0.15">
      <c r="B107" s="419"/>
      <c r="C107" s="464"/>
      <c r="D107" s="464"/>
      <c r="E107" s="465"/>
      <c r="F107" s="397"/>
      <c r="G107" s="397"/>
      <c r="H107" s="397"/>
      <c r="I107" s="397"/>
      <c r="J107" s="466"/>
      <c r="K107" s="437"/>
      <c r="L107" s="510"/>
      <c r="M107" s="504"/>
      <c r="N107" s="504"/>
      <c r="O107" s="504"/>
      <c r="P107" s="504"/>
      <c r="Q107" s="504"/>
      <c r="R107" s="504"/>
      <c r="S107" s="504"/>
      <c r="T107" s="504"/>
      <c r="U107" s="504"/>
      <c r="V107" s="504"/>
      <c r="W107" s="504"/>
      <c r="X107" s="504"/>
      <c r="Y107" s="504"/>
      <c r="Z107" s="504"/>
      <c r="AA107" s="438"/>
      <c r="AB107" s="377"/>
      <c r="AC107" s="389"/>
      <c r="AD107" s="389"/>
      <c r="AE107" s="389"/>
      <c r="AF107" s="389"/>
      <c r="AG107" s="380"/>
      <c r="AH107" s="380"/>
      <c r="AI107" s="380"/>
      <c r="AJ107" s="380"/>
      <c r="AK107" s="380"/>
      <c r="AL107" s="380"/>
      <c r="AM107" s="442"/>
      <c r="AN107" s="476"/>
      <c r="AO107" s="469"/>
      <c r="AP107" s="437"/>
      <c r="AQ107" s="504"/>
      <c r="AR107" s="504"/>
      <c r="AS107" s="504"/>
      <c r="AT107" s="504"/>
      <c r="AU107" s="504"/>
      <c r="AV107" s="504"/>
      <c r="AW107" s="504"/>
      <c r="AX107" s="504"/>
      <c r="AY107" s="504"/>
      <c r="AZ107" s="504"/>
      <c r="BA107" s="504"/>
      <c r="BB107" s="504"/>
      <c r="BC107" s="504"/>
      <c r="BD107" s="504"/>
      <c r="BE107" s="504"/>
      <c r="BF107" s="483"/>
      <c r="BH107" s="1152"/>
      <c r="BI107" s="1153"/>
      <c r="BJ107" s="1153"/>
      <c r="BK107" s="1153"/>
      <c r="BL107" s="477"/>
      <c r="BM107" s="377"/>
      <c r="BN107" s="377"/>
      <c r="BO107" s="386"/>
      <c r="BP107" s="1158"/>
      <c r="BQ107" s="1159"/>
      <c r="BR107" s="1143"/>
      <c r="BS107" s="1144"/>
      <c r="BT107" s="1144"/>
      <c r="BU107" s="1144"/>
      <c r="BV107" s="1144"/>
      <c r="BW107" s="1145"/>
    </row>
    <row r="108" spans="2:75" ht="1.5" customHeight="1" x14ac:dyDescent="0.15">
      <c r="B108" s="419"/>
      <c r="C108" s="464"/>
      <c r="D108" s="464"/>
      <c r="E108" s="414"/>
      <c r="F108" s="392"/>
      <c r="G108" s="392"/>
      <c r="H108" s="392"/>
      <c r="I108" s="392"/>
      <c r="J108" s="467"/>
      <c r="K108" s="416"/>
      <c r="L108" s="511"/>
      <c r="M108" s="505"/>
      <c r="N108" s="505"/>
      <c r="O108" s="505"/>
      <c r="P108" s="505"/>
      <c r="Q108" s="505"/>
      <c r="R108" s="505"/>
      <c r="S108" s="505"/>
      <c r="T108" s="505"/>
      <c r="U108" s="505"/>
      <c r="V108" s="505"/>
      <c r="W108" s="505"/>
      <c r="X108" s="505"/>
      <c r="Y108" s="505"/>
      <c r="Z108" s="505"/>
      <c r="AA108" s="417"/>
      <c r="AB108" s="392"/>
      <c r="AC108" s="384"/>
      <c r="AD108" s="384"/>
      <c r="AE108" s="384"/>
      <c r="AF108" s="384"/>
      <c r="AG108" s="478"/>
      <c r="AH108" s="478"/>
      <c r="AI108" s="478"/>
      <c r="AJ108" s="478"/>
      <c r="AK108" s="478"/>
      <c r="AL108" s="478"/>
      <c r="AM108" s="392"/>
      <c r="AN108" s="377"/>
      <c r="AO108" s="377"/>
      <c r="AP108" s="484"/>
      <c r="AQ108" s="505"/>
      <c r="AR108" s="505"/>
      <c r="AS108" s="505"/>
      <c r="AT108" s="505"/>
      <c r="AU108" s="505"/>
      <c r="AV108" s="505"/>
      <c r="AW108" s="505"/>
      <c r="AX108" s="505"/>
      <c r="AY108" s="505"/>
      <c r="AZ108" s="505"/>
      <c r="BA108" s="505"/>
      <c r="BB108" s="505"/>
      <c r="BC108" s="505"/>
      <c r="BD108" s="505"/>
      <c r="BE108" s="505"/>
      <c r="BF108" s="485"/>
      <c r="BH108" s="1152"/>
      <c r="BI108" s="1153"/>
      <c r="BJ108" s="1153"/>
      <c r="BK108" s="1153"/>
      <c r="BL108" s="477"/>
      <c r="BM108" s="377"/>
      <c r="BN108" s="377"/>
      <c r="BO108" s="386"/>
      <c r="BP108" s="1158"/>
      <c r="BQ108" s="1159"/>
      <c r="BR108" s="1143"/>
      <c r="BS108" s="1144"/>
      <c r="BT108" s="1144"/>
      <c r="BU108" s="1144"/>
      <c r="BV108" s="1144"/>
      <c r="BW108" s="1145"/>
    </row>
    <row r="109" spans="2:75" ht="8.25" customHeight="1" x14ac:dyDescent="0.15">
      <c r="B109" s="419"/>
      <c r="C109" s="464"/>
      <c r="D109" s="464"/>
      <c r="E109" s="425"/>
      <c r="F109" s="911" t="s">
        <v>688</v>
      </c>
      <c r="G109" s="911"/>
      <c r="H109" s="911"/>
      <c r="I109" s="389"/>
      <c r="J109" s="1104" t="s">
        <v>691</v>
      </c>
      <c r="K109" s="429"/>
      <c r="L109" s="912" t="str">
        <f>印字要求!I41</f>
        <v/>
      </c>
      <c r="M109" s="500"/>
      <c r="N109" s="882" t="str">
        <f>印字要求!J41</f>
        <v/>
      </c>
      <c r="O109" s="501"/>
      <c r="P109" s="882" t="str">
        <f>印字要求!K41</f>
        <v/>
      </c>
      <c r="Q109" s="500"/>
      <c r="R109" s="882" t="str">
        <f>印字要求!L41</f>
        <v/>
      </c>
      <c r="S109" s="500"/>
      <c r="T109" s="882" t="str">
        <f>印字要求!M41</f>
        <v/>
      </c>
      <c r="U109" s="501"/>
      <c r="V109" s="882" t="str">
        <f>印字要求!N41</f>
        <v/>
      </c>
      <c r="W109" s="500"/>
      <c r="X109" s="882" t="str">
        <f>印字要求!O41</f>
        <v/>
      </c>
      <c r="Y109" s="500"/>
      <c r="Z109" s="882" t="str">
        <f>印字要求!P41</f>
        <v/>
      </c>
      <c r="AA109" s="427"/>
      <c r="AB109" s="377"/>
      <c r="AC109" s="1209" t="s">
        <v>692</v>
      </c>
      <c r="AD109" s="1209"/>
      <c r="AE109" s="1209"/>
      <c r="AF109" s="1209"/>
      <c r="AG109" s="1209"/>
      <c r="AH109" s="1209"/>
      <c r="AI109" s="1209"/>
      <c r="AJ109" s="1209"/>
      <c r="AK109" s="1209"/>
      <c r="AL109" s="1209"/>
      <c r="AM109" s="1209"/>
      <c r="AN109" s="1209"/>
      <c r="AO109" s="486"/>
      <c r="AP109" s="429"/>
      <c r="AQ109" s="1186"/>
      <c r="AR109" s="500"/>
      <c r="AS109" s="1173"/>
      <c r="AT109" s="501"/>
      <c r="AU109" s="1173"/>
      <c r="AV109" s="500"/>
      <c r="AW109" s="1173"/>
      <c r="AX109" s="500"/>
      <c r="AY109" s="1173"/>
      <c r="AZ109" s="501"/>
      <c r="BA109" s="1173"/>
      <c r="BB109" s="500"/>
      <c r="BC109" s="1173"/>
      <c r="BD109" s="500"/>
      <c r="BE109" s="1173"/>
      <c r="BF109" s="422"/>
      <c r="BH109" s="1154"/>
      <c r="BI109" s="1155"/>
      <c r="BJ109" s="1155"/>
      <c r="BK109" s="1155"/>
      <c r="BL109" s="479" t="s">
        <v>673</v>
      </c>
      <c r="BM109" s="1149">
        <f>専従者控除シート!C25</f>
        <v>0</v>
      </c>
      <c r="BN109" s="1149"/>
      <c r="BO109" s="480" t="s">
        <v>675</v>
      </c>
      <c r="BP109" s="1160"/>
      <c r="BQ109" s="1161"/>
      <c r="BR109" s="1146"/>
      <c r="BS109" s="1147"/>
      <c r="BT109" s="1147"/>
      <c r="BU109" s="1147"/>
      <c r="BV109" s="1147"/>
      <c r="BW109" s="1148"/>
    </row>
    <row r="110" spans="2:75" ht="1.5" customHeight="1" x14ac:dyDescent="0.15">
      <c r="B110" s="419"/>
      <c r="C110" s="464"/>
      <c r="D110" s="464"/>
      <c r="E110" s="425"/>
      <c r="F110" s="911"/>
      <c r="G110" s="911"/>
      <c r="H110" s="911"/>
      <c r="I110" s="389"/>
      <c r="J110" s="1104"/>
      <c r="K110" s="429"/>
      <c r="L110" s="1204"/>
      <c r="M110" s="500"/>
      <c r="N110" s="1192"/>
      <c r="O110" s="501"/>
      <c r="P110" s="1192"/>
      <c r="Q110" s="500"/>
      <c r="R110" s="1192"/>
      <c r="S110" s="500"/>
      <c r="T110" s="1192"/>
      <c r="U110" s="501"/>
      <c r="V110" s="1192"/>
      <c r="W110" s="500"/>
      <c r="X110" s="1192"/>
      <c r="Y110" s="500"/>
      <c r="Z110" s="1192"/>
      <c r="AA110" s="427"/>
      <c r="AB110" s="377"/>
      <c r="AC110" s="1176" t="s">
        <v>693</v>
      </c>
      <c r="AD110" s="1176"/>
      <c r="AE110" s="1176"/>
      <c r="AF110" s="1176"/>
      <c r="AG110" s="1176"/>
      <c r="AH110" s="1176"/>
      <c r="AI110" s="1176"/>
      <c r="AJ110" s="1176"/>
      <c r="AK110" s="1176"/>
      <c r="AL110" s="1176"/>
      <c r="AM110" s="1176"/>
      <c r="AN110" s="1176"/>
      <c r="AO110" s="486"/>
      <c r="AP110" s="429"/>
      <c r="AQ110" s="1187"/>
      <c r="AR110" s="500"/>
      <c r="AS110" s="1174"/>
      <c r="AT110" s="501"/>
      <c r="AU110" s="1174"/>
      <c r="AV110" s="500"/>
      <c r="AW110" s="1174"/>
      <c r="AX110" s="500"/>
      <c r="AY110" s="1174"/>
      <c r="AZ110" s="501"/>
      <c r="BA110" s="1174"/>
      <c r="BB110" s="500"/>
      <c r="BC110" s="1174"/>
      <c r="BD110" s="500"/>
      <c r="BE110" s="1174"/>
      <c r="BF110" s="422"/>
      <c r="BH110" s="1177"/>
      <c r="BI110" s="1178"/>
      <c r="BJ110" s="1178"/>
      <c r="BK110" s="1178"/>
      <c r="BL110" s="1178"/>
      <c r="BM110" s="1178"/>
      <c r="BN110" s="1178"/>
      <c r="BO110" s="1179"/>
      <c r="BP110" s="446"/>
      <c r="BQ110" s="386"/>
      <c r="BR110" s="415"/>
      <c r="BS110" s="392"/>
      <c r="BT110" s="392"/>
      <c r="BU110" s="392"/>
      <c r="BV110" s="392"/>
      <c r="BW110" s="393"/>
    </row>
    <row r="111" spans="2:75" ht="6.75" customHeight="1" x14ac:dyDescent="0.15">
      <c r="B111" s="419"/>
      <c r="C111" s="464"/>
      <c r="D111" s="464"/>
      <c r="E111" s="425"/>
      <c r="F111" s="911"/>
      <c r="G111" s="911"/>
      <c r="H111" s="911"/>
      <c r="I111" s="389"/>
      <c r="J111" s="1104"/>
      <c r="K111" s="487"/>
      <c r="L111" s="913"/>
      <c r="M111" s="506"/>
      <c r="N111" s="883"/>
      <c r="O111" s="507"/>
      <c r="P111" s="883"/>
      <c r="Q111" s="506"/>
      <c r="R111" s="883"/>
      <c r="S111" s="506"/>
      <c r="T111" s="883"/>
      <c r="U111" s="507"/>
      <c r="V111" s="883"/>
      <c r="W111" s="506"/>
      <c r="X111" s="883"/>
      <c r="Y111" s="506"/>
      <c r="Z111" s="883"/>
      <c r="AA111" s="488"/>
      <c r="AB111" s="377"/>
      <c r="AC111" s="1176"/>
      <c r="AD111" s="1176"/>
      <c r="AE111" s="1176"/>
      <c r="AF111" s="1176"/>
      <c r="AG111" s="1176"/>
      <c r="AH111" s="1176"/>
      <c r="AI111" s="1176"/>
      <c r="AJ111" s="1176"/>
      <c r="AK111" s="1176"/>
      <c r="AL111" s="1176"/>
      <c r="AM111" s="1176"/>
      <c r="AN111" s="1176"/>
      <c r="AO111" s="486"/>
      <c r="AP111" s="489"/>
      <c r="AQ111" s="1188"/>
      <c r="AR111" s="506"/>
      <c r="AS111" s="1175"/>
      <c r="AT111" s="507"/>
      <c r="AU111" s="1175"/>
      <c r="AV111" s="506"/>
      <c r="AW111" s="1175"/>
      <c r="AX111" s="506"/>
      <c r="AY111" s="1175"/>
      <c r="AZ111" s="507"/>
      <c r="BA111" s="1175"/>
      <c r="BB111" s="506"/>
      <c r="BC111" s="1175"/>
      <c r="BD111" s="506"/>
      <c r="BE111" s="1175"/>
      <c r="BF111" s="490"/>
      <c r="BH111" s="1180"/>
      <c r="BI111" s="1181"/>
      <c r="BJ111" s="1181"/>
      <c r="BK111" s="1181"/>
      <c r="BL111" s="1181"/>
      <c r="BM111" s="1181"/>
      <c r="BN111" s="1181"/>
      <c r="BO111" s="1182"/>
      <c r="BP111" s="1190" t="s">
        <v>694</v>
      </c>
      <c r="BQ111" s="1191"/>
      <c r="BR111" s="446"/>
      <c r="BS111" s="1170" t="str">
        <f>IF(専従者控除シート!L26="","",ROUNDDOWN(専従者控除シート!L26/10,0))</f>
        <v/>
      </c>
      <c r="BT111" s="601" t="s">
        <v>857</v>
      </c>
      <c r="BU111" s="1164" t="str">
        <f>RIGHT(専従者控除シート!L26,1)</f>
        <v/>
      </c>
      <c r="BV111" s="1165"/>
      <c r="BW111" s="386"/>
    </row>
    <row r="112" spans="2:75" ht="1.5" customHeight="1" x14ac:dyDescent="0.15">
      <c r="B112" s="453"/>
      <c r="C112" s="491"/>
      <c r="D112" s="491"/>
      <c r="E112" s="465"/>
      <c r="F112" s="397"/>
      <c r="G112" s="397"/>
      <c r="H112" s="397"/>
      <c r="I112" s="397"/>
      <c r="J112" s="466"/>
      <c r="K112" s="437"/>
      <c r="L112" s="437"/>
      <c r="M112" s="437"/>
      <c r="N112" s="492"/>
      <c r="O112" s="492"/>
      <c r="P112" s="492"/>
      <c r="Q112" s="492"/>
      <c r="R112" s="492"/>
      <c r="S112" s="492"/>
      <c r="T112" s="492"/>
      <c r="U112" s="492"/>
      <c r="V112" s="492"/>
      <c r="W112" s="492"/>
      <c r="X112" s="492"/>
      <c r="Y112" s="492"/>
      <c r="Z112" s="492"/>
      <c r="AA112" s="438"/>
      <c r="AB112" s="397"/>
      <c r="AC112" s="491"/>
      <c r="AD112" s="491"/>
      <c r="AE112" s="491"/>
      <c r="AF112" s="491"/>
      <c r="AG112" s="397"/>
      <c r="AH112" s="397"/>
      <c r="AI112" s="397"/>
      <c r="AJ112" s="397"/>
      <c r="AK112" s="397"/>
      <c r="AL112" s="397"/>
      <c r="AM112" s="397"/>
      <c r="AN112" s="397"/>
      <c r="AO112" s="431"/>
      <c r="AP112" s="493"/>
      <c r="AQ112" s="433"/>
      <c r="AR112" s="433"/>
      <c r="AS112" s="494"/>
      <c r="AT112" s="494"/>
      <c r="AU112" s="494"/>
      <c r="AV112" s="494"/>
      <c r="AW112" s="494"/>
      <c r="AX112" s="494"/>
      <c r="AY112" s="494"/>
      <c r="AZ112" s="494"/>
      <c r="BA112" s="494"/>
      <c r="BB112" s="494"/>
      <c r="BC112" s="494"/>
      <c r="BD112" s="494"/>
      <c r="BE112" s="494"/>
      <c r="BF112" s="434"/>
      <c r="BH112" s="1180"/>
      <c r="BI112" s="1181"/>
      <c r="BJ112" s="1181"/>
      <c r="BK112" s="1181"/>
      <c r="BL112" s="1181"/>
      <c r="BM112" s="1181"/>
      <c r="BN112" s="1181"/>
      <c r="BO112" s="1182"/>
      <c r="BP112" s="1190"/>
      <c r="BQ112" s="1191"/>
      <c r="BR112" s="446"/>
      <c r="BS112" s="1171"/>
      <c r="BT112" s="601"/>
      <c r="BU112" s="1166"/>
      <c r="BV112" s="1167"/>
      <c r="BW112" s="386"/>
    </row>
    <row r="113" spans="1:97" ht="1.5" customHeight="1" x14ac:dyDescent="0.15">
      <c r="BH113" s="1180"/>
      <c r="BI113" s="1181"/>
      <c r="BJ113" s="1181"/>
      <c r="BK113" s="1181"/>
      <c r="BL113" s="1181"/>
      <c r="BM113" s="1181"/>
      <c r="BN113" s="1181"/>
      <c r="BO113" s="1182"/>
      <c r="BP113" s="1190"/>
      <c r="BQ113" s="1191"/>
      <c r="BR113" s="446"/>
      <c r="BS113" s="1171"/>
      <c r="BT113" s="601"/>
      <c r="BU113" s="1166"/>
      <c r="BV113" s="1167"/>
      <c r="BW113" s="386"/>
    </row>
    <row r="114" spans="1:97" ht="6.75" customHeight="1" x14ac:dyDescent="0.15">
      <c r="B114" s="1162"/>
      <c r="C114" s="1162"/>
      <c r="D114" s="1162"/>
      <c r="E114" s="1162"/>
      <c r="F114" s="1162"/>
      <c r="G114" s="1162"/>
      <c r="H114" s="1162"/>
      <c r="I114" s="1162"/>
      <c r="J114" s="1162"/>
      <c r="K114" s="1162"/>
      <c r="L114" s="1162"/>
      <c r="M114" s="1162"/>
      <c r="N114" s="1162"/>
      <c r="BH114" s="1180"/>
      <c r="BI114" s="1181"/>
      <c r="BJ114" s="1181"/>
      <c r="BK114" s="1181"/>
      <c r="BL114" s="1181"/>
      <c r="BM114" s="1181"/>
      <c r="BN114" s="1181"/>
      <c r="BO114" s="1182"/>
      <c r="BP114" s="1190"/>
      <c r="BQ114" s="1191"/>
      <c r="BR114" s="446"/>
      <c r="BS114" s="1172"/>
      <c r="BT114" s="601"/>
      <c r="BU114" s="1168"/>
      <c r="BV114" s="1169"/>
      <c r="BW114" s="386"/>
    </row>
    <row r="115" spans="1:97" ht="1.5" customHeight="1" x14ac:dyDescent="0.15">
      <c r="B115" s="1162"/>
      <c r="C115" s="1162"/>
      <c r="D115" s="1162"/>
      <c r="E115" s="1162"/>
      <c r="F115" s="1162"/>
      <c r="G115" s="1162"/>
      <c r="H115" s="1162"/>
      <c r="I115" s="1162"/>
      <c r="J115" s="1162"/>
      <c r="K115" s="1162"/>
      <c r="L115" s="1162"/>
      <c r="M115" s="1162"/>
      <c r="N115" s="1162"/>
      <c r="BH115" s="1183"/>
      <c r="BI115" s="1184"/>
      <c r="BJ115" s="1184"/>
      <c r="BK115" s="1184"/>
      <c r="BL115" s="1184"/>
      <c r="BM115" s="1184"/>
      <c r="BN115" s="1184"/>
      <c r="BO115" s="1185"/>
      <c r="BP115" s="435"/>
      <c r="BQ115" s="398"/>
      <c r="BR115" s="435"/>
      <c r="BS115" s="397"/>
      <c r="BT115" s="397"/>
      <c r="BU115" s="397"/>
      <c r="BV115" s="397"/>
      <c r="BW115" s="398"/>
    </row>
    <row r="116" spans="1:97" x14ac:dyDescent="0.15">
      <c r="A116" s="868"/>
      <c r="B116" s="1162"/>
      <c r="C116" s="1162"/>
      <c r="D116" s="1162"/>
      <c r="E116" s="1162"/>
      <c r="F116" s="1162"/>
      <c r="G116" s="1162"/>
      <c r="H116" s="1162"/>
      <c r="I116" s="1162"/>
      <c r="J116" s="1162"/>
      <c r="K116" s="1162"/>
      <c r="L116" s="1162"/>
      <c r="M116" s="1162"/>
      <c r="N116" s="1162"/>
      <c r="AW116" s="802" t="s">
        <v>695</v>
      </c>
      <c r="CM116" s="1163" t="e">
        <f>説明書!#REF!</f>
        <v>#REF!</v>
      </c>
      <c r="CN116" s="1163"/>
      <c r="CO116" s="1163"/>
      <c r="CP116" s="1163"/>
      <c r="CQ116" s="1163"/>
      <c r="CR116" s="1163"/>
      <c r="CS116" s="1163"/>
    </row>
    <row r="117" spans="1:97" x14ac:dyDescent="0.15">
      <c r="A117" s="868"/>
      <c r="B117" s="802"/>
      <c r="C117" s="802"/>
      <c r="D117" s="802"/>
      <c r="E117" s="802"/>
      <c r="F117" s="802"/>
      <c r="G117" s="802"/>
      <c r="H117" s="802"/>
      <c r="I117" s="802"/>
      <c r="J117" s="802"/>
      <c r="K117" s="802"/>
      <c r="L117" s="802"/>
      <c r="M117" s="802"/>
      <c r="N117" s="802"/>
      <c r="O117" s="802"/>
      <c r="P117" s="802"/>
      <c r="Q117" s="802"/>
      <c r="R117" s="802"/>
      <c r="S117" s="802"/>
      <c r="T117" s="802"/>
      <c r="U117" s="802"/>
      <c r="V117" s="802"/>
      <c r="W117" s="802"/>
      <c r="X117" s="802"/>
      <c r="Y117" s="802"/>
      <c r="Z117" s="802"/>
      <c r="AA117" s="802"/>
      <c r="AB117" s="802"/>
      <c r="AC117" s="802"/>
      <c r="AD117" s="802"/>
      <c r="AE117" s="802"/>
      <c r="AF117" s="802"/>
      <c r="AG117" s="802"/>
      <c r="AH117" s="802"/>
      <c r="AI117" s="802"/>
      <c r="AJ117" s="802"/>
      <c r="AK117" s="802"/>
      <c r="AL117" s="802"/>
      <c r="AM117" s="802"/>
      <c r="AN117" s="802"/>
      <c r="AO117" s="802"/>
      <c r="AP117" s="802"/>
      <c r="AQ117" s="802"/>
      <c r="AR117" s="802"/>
      <c r="AS117" s="802"/>
      <c r="AT117" s="802"/>
      <c r="AU117" s="802"/>
      <c r="AV117" s="802"/>
      <c r="AW117" s="802"/>
      <c r="AX117" s="802"/>
      <c r="AY117" s="802"/>
      <c r="AZ117" s="802"/>
      <c r="BA117" s="802"/>
      <c r="BB117" s="802"/>
      <c r="BC117" s="802"/>
      <c r="BD117" s="802"/>
      <c r="BE117" s="802"/>
      <c r="BF117" s="802"/>
      <c r="BG117" s="802"/>
      <c r="BH117" s="802"/>
      <c r="BI117" s="802"/>
      <c r="BJ117" s="802"/>
      <c r="BK117" s="802"/>
      <c r="BL117" s="802"/>
      <c r="BM117" s="802"/>
      <c r="BN117" s="802"/>
      <c r="BO117" s="802"/>
      <c r="BP117" s="802"/>
      <c r="BQ117" s="802"/>
      <c r="BR117" s="802"/>
      <c r="BS117" s="802"/>
      <c r="BT117" s="802"/>
      <c r="BU117" s="802"/>
      <c r="BV117" s="802"/>
      <c r="BW117" s="802"/>
      <c r="BX117" s="802"/>
      <c r="BY117" s="802"/>
      <c r="BZ117" s="802"/>
      <c r="CA117" s="802"/>
      <c r="CB117" s="802"/>
      <c r="CC117" s="802"/>
      <c r="CD117" s="802"/>
      <c r="CE117" s="802"/>
      <c r="CF117" s="802"/>
      <c r="CG117" s="802"/>
      <c r="CH117" s="802"/>
      <c r="CI117" s="802"/>
      <c r="CJ117" s="802"/>
      <c r="CK117" s="802"/>
      <c r="CL117" s="802"/>
      <c r="CM117" s="802"/>
      <c r="CN117" s="802"/>
      <c r="CO117" s="802"/>
      <c r="CP117" s="802"/>
      <c r="CQ117" s="802"/>
      <c r="CR117" s="802"/>
      <c r="CS117" s="802"/>
    </row>
    <row r="118" spans="1:97" x14ac:dyDescent="0.15">
      <c r="B118" s="705"/>
      <c r="C118" s="705"/>
      <c r="D118" s="704"/>
      <c r="E118" s="704"/>
      <c r="F118" s="704"/>
    </row>
    <row r="119" spans="1:97" x14ac:dyDescent="0.15">
      <c r="B119" s="705"/>
      <c r="C119" s="705"/>
      <c r="D119" s="704" t="s">
        <v>510</v>
      </c>
      <c r="E119" s="704"/>
      <c r="F119" s="704"/>
      <c r="AQ119" s="399"/>
    </row>
    <row r="120" spans="1:97" x14ac:dyDescent="0.15">
      <c r="B120" s="705"/>
      <c r="C120" s="705"/>
      <c r="D120" s="704" t="s">
        <v>689</v>
      </c>
      <c r="E120" s="704"/>
      <c r="F120" s="704"/>
    </row>
    <row r="121" spans="1:97" x14ac:dyDescent="0.15">
      <c r="B121" s="705"/>
      <c r="C121" s="705"/>
      <c r="D121" s="704" t="s">
        <v>690</v>
      </c>
      <c r="E121" s="704"/>
      <c r="F121" s="704"/>
    </row>
    <row r="122" spans="1:97" x14ac:dyDescent="0.15">
      <c r="D122" s="704"/>
      <c r="E122" s="704"/>
      <c r="F122" s="704"/>
    </row>
    <row r="123" spans="1:97" x14ac:dyDescent="0.15">
      <c r="D123" s="704"/>
      <c r="E123" s="704"/>
      <c r="F123" s="704"/>
    </row>
    <row r="124" spans="1:97" x14ac:dyDescent="0.15">
      <c r="D124" s="704"/>
      <c r="E124" s="704"/>
      <c r="F124" s="704"/>
    </row>
  </sheetData>
  <sheetProtection password="CC19" sheet="1"/>
  <mergeCells count="572">
    <mergeCell ref="R109:R111"/>
    <mergeCell ref="R105:R106"/>
    <mergeCell ref="P109:P111"/>
    <mergeCell ref="Z109:Z111"/>
    <mergeCell ref="V93:V94"/>
    <mergeCell ref="AJ17:AO17"/>
    <mergeCell ref="AJ18:AO19"/>
    <mergeCell ref="AH27:BF29"/>
    <mergeCell ref="AY53:AY54"/>
    <mergeCell ref="AG45:AL46"/>
    <mergeCell ref="AG57:AL58"/>
    <mergeCell ref="AC109:AN109"/>
    <mergeCell ref="AU85:AU86"/>
    <mergeCell ref="BE93:BE94"/>
    <mergeCell ref="BC93:BC94"/>
    <mergeCell ref="AS97:AS98"/>
    <mergeCell ref="AW93:AW94"/>
    <mergeCell ref="AW97:AW98"/>
    <mergeCell ref="AQ97:AQ98"/>
    <mergeCell ref="AU97:AU98"/>
    <mergeCell ref="AY93:AY94"/>
    <mergeCell ref="BA93:BA94"/>
    <mergeCell ref="X89:X90"/>
    <mergeCell ref="BA77:BA78"/>
    <mergeCell ref="F109:H111"/>
    <mergeCell ref="J109:J111"/>
    <mergeCell ref="L109:L111"/>
    <mergeCell ref="N109:N111"/>
    <mergeCell ref="X101:X102"/>
    <mergeCell ref="P105:P106"/>
    <mergeCell ref="V101:V102"/>
    <mergeCell ref="T101:T102"/>
    <mergeCell ref="AE2:AH7"/>
    <mergeCell ref="R101:R102"/>
    <mergeCell ref="F101:H102"/>
    <mergeCell ref="J101:J102"/>
    <mergeCell ref="L101:L102"/>
    <mergeCell ref="N101:N102"/>
    <mergeCell ref="N97:N98"/>
    <mergeCell ref="P97:P98"/>
    <mergeCell ref="F97:H98"/>
    <mergeCell ref="J97:J98"/>
    <mergeCell ref="L97:L98"/>
    <mergeCell ref="R97:R98"/>
    <mergeCell ref="R93:R94"/>
    <mergeCell ref="P101:P102"/>
    <mergeCell ref="T105:T106"/>
    <mergeCell ref="X85:X86"/>
    <mergeCell ref="AJ10:AO15"/>
    <mergeCell ref="T109:T111"/>
    <mergeCell ref="V109:V111"/>
    <mergeCell ref="V105:V106"/>
    <mergeCell ref="AN4:AN6"/>
    <mergeCell ref="AK4:AL6"/>
    <mergeCell ref="AN105:AO106"/>
    <mergeCell ref="X109:X111"/>
    <mergeCell ref="AC106:AL106"/>
    <mergeCell ref="AN93:AO94"/>
    <mergeCell ref="AN97:AO98"/>
    <mergeCell ref="AC101:AL102"/>
    <mergeCell ref="Z101:Z102"/>
    <mergeCell ref="Z93:Z94"/>
    <mergeCell ref="AE94:AL94"/>
    <mergeCell ref="AC97:AL97"/>
    <mergeCell ref="X97:X98"/>
    <mergeCell ref="Z97:Z98"/>
    <mergeCell ref="X93:X94"/>
    <mergeCell ref="Z89:Z90"/>
    <mergeCell ref="AC98:AL98"/>
    <mergeCell ref="T97:T98"/>
    <mergeCell ref="V97:V98"/>
    <mergeCell ref="T93:T94"/>
    <mergeCell ref="BP111:BQ114"/>
    <mergeCell ref="AQ101:AQ102"/>
    <mergeCell ref="AN101:AO102"/>
    <mergeCell ref="BP102:BQ105"/>
    <mergeCell ref="BP106:BQ109"/>
    <mergeCell ref="AS105:AS106"/>
    <mergeCell ref="AQ105:AQ106"/>
    <mergeCell ref="BC109:BC111"/>
    <mergeCell ref="AS109:AS111"/>
    <mergeCell ref="AS101:AS102"/>
    <mergeCell ref="AW101:AW102"/>
    <mergeCell ref="AU101:AU102"/>
    <mergeCell ref="AY101:AY102"/>
    <mergeCell ref="BC105:BC106"/>
    <mergeCell ref="BM105:BN105"/>
    <mergeCell ref="BC101:BC102"/>
    <mergeCell ref="BH106:BK109"/>
    <mergeCell ref="BH102:BK105"/>
    <mergeCell ref="AY105:AY106"/>
    <mergeCell ref="AY109:AY111"/>
    <mergeCell ref="BE109:BE111"/>
    <mergeCell ref="BA101:BA102"/>
    <mergeCell ref="B114:N116"/>
    <mergeCell ref="CM116:CS116"/>
    <mergeCell ref="BU111:BV114"/>
    <mergeCell ref="BS111:BS114"/>
    <mergeCell ref="AU109:AU111"/>
    <mergeCell ref="BA109:BA111"/>
    <mergeCell ref="BR106:BW109"/>
    <mergeCell ref="BA105:BA106"/>
    <mergeCell ref="AW105:AW106"/>
    <mergeCell ref="BE105:BE106"/>
    <mergeCell ref="BM109:BN109"/>
    <mergeCell ref="AC110:AN111"/>
    <mergeCell ref="BH110:BO115"/>
    <mergeCell ref="Z105:Z106"/>
    <mergeCell ref="AC105:AL105"/>
    <mergeCell ref="AU105:AU106"/>
    <mergeCell ref="AW109:AW111"/>
    <mergeCell ref="AQ109:AQ111"/>
    <mergeCell ref="X105:X106"/>
    <mergeCell ref="F105:G105"/>
    <mergeCell ref="H105:H106"/>
    <mergeCell ref="J105:J106"/>
    <mergeCell ref="L105:L106"/>
    <mergeCell ref="N105:N106"/>
    <mergeCell ref="BR95:BW97"/>
    <mergeCell ref="BA97:BA98"/>
    <mergeCell ref="BC97:BC98"/>
    <mergeCell ref="BR98:BW101"/>
    <mergeCell ref="BE97:BE98"/>
    <mergeCell ref="BM101:BN101"/>
    <mergeCell ref="BH98:BK101"/>
    <mergeCell ref="BP98:BQ101"/>
    <mergeCell ref="BE101:BE102"/>
    <mergeCell ref="BR102:BW105"/>
    <mergeCell ref="BH94:BK97"/>
    <mergeCell ref="BP94:BQ97"/>
    <mergeCell ref="BM97:BN97"/>
    <mergeCell ref="AY97:AY98"/>
    <mergeCell ref="Z85:Z86"/>
    <mergeCell ref="AG85:AK85"/>
    <mergeCell ref="AG90:AK90"/>
    <mergeCell ref="BC89:BC90"/>
    <mergeCell ref="AG89:AL89"/>
    <mergeCell ref="AW89:AW90"/>
    <mergeCell ref="BA89:BA90"/>
    <mergeCell ref="AS89:AS90"/>
    <mergeCell ref="AN85:AO86"/>
    <mergeCell ref="AS85:AS86"/>
    <mergeCell ref="AN89:AO90"/>
    <mergeCell ref="AQ89:AQ90"/>
    <mergeCell ref="AG86:AK86"/>
    <mergeCell ref="BS92:BV93"/>
    <mergeCell ref="AY89:AY90"/>
    <mergeCell ref="BI90:BL93"/>
    <mergeCell ref="BC81:BC82"/>
    <mergeCell ref="BE81:BE82"/>
    <mergeCell ref="BH81:BP82"/>
    <mergeCell ref="AQ85:AQ86"/>
    <mergeCell ref="AS81:AS82"/>
    <mergeCell ref="AY85:AY86"/>
    <mergeCell ref="AY81:AY82"/>
    <mergeCell ref="AW81:AW82"/>
    <mergeCell ref="AU81:AU82"/>
    <mergeCell ref="AW85:AW86"/>
    <mergeCell ref="AN81:AO82"/>
    <mergeCell ref="BA85:BA86"/>
    <mergeCell ref="AU93:AU94"/>
    <mergeCell ref="AS93:AS94"/>
    <mergeCell ref="AE93:AL93"/>
    <mergeCell ref="AQ93:AQ94"/>
    <mergeCell ref="AG77:AG82"/>
    <mergeCell ref="BH86:BP89"/>
    <mergeCell ref="AU89:AU90"/>
    <mergeCell ref="AQ81:AQ82"/>
    <mergeCell ref="BP90:BQ93"/>
    <mergeCell ref="CK81:CT82"/>
    <mergeCell ref="BQ81:BY82"/>
    <mergeCell ref="CH76:CJ77"/>
    <mergeCell ref="CS76:CT77"/>
    <mergeCell ref="BZ76:CF77"/>
    <mergeCell ref="CK76:CR77"/>
    <mergeCell ref="BZ81:CJ82"/>
    <mergeCell ref="BA81:BA82"/>
    <mergeCell ref="BS90:BV91"/>
    <mergeCell ref="BE85:BE86"/>
    <mergeCell ref="BC85:BC86"/>
    <mergeCell ref="BE89:BE90"/>
    <mergeCell ref="CK73:CT74"/>
    <mergeCell ref="BQ74:BY74"/>
    <mergeCell ref="BA73:BA74"/>
    <mergeCell ref="BC73:BC74"/>
    <mergeCell ref="BE73:BE74"/>
    <mergeCell ref="BH73:BP74"/>
    <mergeCell ref="BQ73:BY73"/>
    <mergeCell ref="BZ73:CJ74"/>
    <mergeCell ref="BH77:BP78"/>
    <mergeCell ref="BC77:BC78"/>
    <mergeCell ref="BE77:BE78"/>
    <mergeCell ref="CK78:CT78"/>
    <mergeCell ref="BZ78:CJ78"/>
    <mergeCell ref="BQ77:BY78"/>
    <mergeCell ref="R77:R78"/>
    <mergeCell ref="AU69:AU70"/>
    <mergeCell ref="AQ73:AQ74"/>
    <mergeCell ref="AS69:AS70"/>
    <mergeCell ref="BH69:BP71"/>
    <mergeCell ref="BC69:BC70"/>
    <mergeCell ref="BE69:BE70"/>
    <mergeCell ref="AS77:AS78"/>
    <mergeCell ref="AU77:AU78"/>
    <mergeCell ref="AY77:AY78"/>
    <mergeCell ref="AY73:AY74"/>
    <mergeCell ref="AW73:AW74"/>
    <mergeCell ref="AS73:AS74"/>
    <mergeCell ref="AW77:AW78"/>
    <mergeCell ref="AW69:AW70"/>
    <mergeCell ref="AQ77:AQ78"/>
    <mergeCell ref="BA69:BA70"/>
    <mergeCell ref="AY69:AY70"/>
    <mergeCell ref="P77:P78"/>
    <mergeCell ref="T69:T70"/>
    <mergeCell ref="AN73:AO74"/>
    <mergeCell ref="AG73:AL74"/>
    <mergeCell ref="AG69:AL70"/>
    <mergeCell ref="AN69:AO70"/>
    <mergeCell ref="V69:V70"/>
    <mergeCell ref="AH77:AL78"/>
    <mergeCell ref="L89:L90"/>
    <mergeCell ref="L85:L86"/>
    <mergeCell ref="V73:V74"/>
    <mergeCell ref="X73:X74"/>
    <mergeCell ref="R81:R82"/>
    <mergeCell ref="R69:R70"/>
    <mergeCell ref="Z73:Z74"/>
    <mergeCell ref="X69:X70"/>
    <mergeCell ref="Z69:Z70"/>
    <mergeCell ref="T81:T82"/>
    <mergeCell ref="Z81:Z82"/>
    <mergeCell ref="AN77:AO78"/>
    <mergeCell ref="T77:T78"/>
    <mergeCell ref="V77:V78"/>
    <mergeCell ref="X77:X78"/>
    <mergeCell ref="V81:V82"/>
    <mergeCell ref="X81:X82"/>
    <mergeCell ref="AH81:AL82"/>
    <mergeCell ref="V85:V86"/>
    <mergeCell ref="T89:T90"/>
    <mergeCell ref="V89:V90"/>
    <mergeCell ref="Z77:Z78"/>
    <mergeCell ref="P93:P94"/>
    <mergeCell ref="T85:T86"/>
    <mergeCell ref="R89:R90"/>
    <mergeCell ref="P85:P86"/>
    <mergeCell ref="R85:R86"/>
    <mergeCell ref="P81:P82"/>
    <mergeCell ref="AB45:AC82"/>
    <mergeCell ref="Z53:Z54"/>
    <mergeCell ref="AG61:AL62"/>
    <mergeCell ref="X57:X58"/>
    <mergeCell ref="X53:X54"/>
    <mergeCell ref="X61:X62"/>
    <mergeCell ref="X65:X66"/>
    <mergeCell ref="P53:P54"/>
    <mergeCell ref="R45:R46"/>
    <mergeCell ref="V53:V54"/>
    <mergeCell ref="R53:R54"/>
    <mergeCell ref="V49:V50"/>
    <mergeCell ref="N93:N94"/>
    <mergeCell ref="J89:J90"/>
    <mergeCell ref="N85:N86"/>
    <mergeCell ref="P89:P90"/>
    <mergeCell ref="N89:N90"/>
    <mergeCell ref="N81:N82"/>
    <mergeCell ref="C85:D106"/>
    <mergeCell ref="J81:J82"/>
    <mergeCell ref="F81:H82"/>
    <mergeCell ref="F106:G106"/>
    <mergeCell ref="F85:H86"/>
    <mergeCell ref="F93:H94"/>
    <mergeCell ref="L77:L78"/>
    <mergeCell ref="L81:L82"/>
    <mergeCell ref="J93:J94"/>
    <mergeCell ref="L93:L94"/>
    <mergeCell ref="D77:H78"/>
    <mergeCell ref="J77:J78"/>
    <mergeCell ref="F89:H90"/>
    <mergeCell ref="J85:J86"/>
    <mergeCell ref="R61:R62"/>
    <mergeCell ref="J61:J62"/>
    <mergeCell ref="N61:N62"/>
    <mergeCell ref="R65:R66"/>
    <mergeCell ref="J65:J66"/>
    <mergeCell ref="L61:L62"/>
    <mergeCell ref="D73:H74"/>
    <mergeCell ref="J73:J74"/>
    <mergeCell ref="L73:L74"/>
    <mergeCell ref="D61:H62"/>
    <mergeCell ref="P61:P62"/>
    <mergeCell ref="D65:H66"/>
    <mergeCell ref="P65:P66"/>
    <mergeCell ref="P73:P74"/>
    <mergeCell ref="D69:H70"/>
    <mergeCell ref="J69:J70"/>
    <mergeCell ref="L69:L70"/>
    <mergeCell ref="L65:L66"/>
    <mergeCell ref="AU65:AU66"/>
    <mergeCell ref="AW65:AW66"/>
    <mergeCell ref="T65:T66"/>
    <mergeCell ref="N65:N66"/>
    <mergeCell ref="N69:N70"/>
    <mergeCell ref="N73:N74"/>
    <mergeCell ref="T73:T74"/>
    <mergeCell ref="R73:R74"/>
    <mergeCell ref="P69:P70"/>
    <mergeCell ref="AU73:AU74"/>
    <mergeCell ref="BL61:BM62"/>
    <mergeCell ref="BE61:BE62"/>
    <mergeCell ref="BE65:BE66"/>
    <mergeCell ref="BC65:BC66"/>
    <mergeCell ref="AU61:AU62"/>
    <mergeCell ref="BL63:BM65"/>
    <mergeCell ref="BH55:BK57"/>
    <mergeCell ref="BL56:BM57"/>
    <mergeCell ref="AN57:AO58"/>
    <mergeCell ref="AY57:AY58"/>
    <mergeCell ref="BA57:BA58"/>
    <mergeCell ref="BC61:BC62"/>
    <mergeCell ref="BC57:BC58"/>
    <mergeCell ref="BE57:BE58"/>
    <mergeCell ref="AY61:AY62"/>
    <mergeCell ref="AY65:AY66"/>
    <mergeCell ref="BA65:BA66"/>
    <mergeCell ref="AU57:AU58"/>
    <mergeCell ref="AW61:AW62"/>
    <mergeCell ref="AQ61:AQ62"/>
    <mergeCell ref="AS65:AS66"/>
    <mergeCell ref="AS61:AS62"/>
    <mergeCell ref="AQ65:AQ66"/>
    <mergeCell ref="AW57:AW58"/>
    <mergeCell ref="BH50:BK52"/>
    <mergeCell ref="BK53:BK54"/>
    <mergeCell ref="Z61:Z62"/>
    <mergeCell ref="BE53:BE54"/>
    <mergeCell ref="BA53:BA54"/>
    <mergeCell ref="BE45:BE46"/>
    <mergeCell ref="BH42:BK45"/>
    <mergeCell ref="AN65:AO66"/>
    <mergeCell ref="AQ69:AQ70"/>
    <mergeCell ref="AN61:AO62"/>
    <mergeCell ref="AG65:AL66"/>
    <mergeCell ref="BH58:BK65"/>
    <mergeCell ref="Z65:Z66"/>
    <mergeCell ref="BA61:BA62"/>
    <mergeCell ref="AY49:AY50"/>
    <mergeCell ref="AU49:AU50"/>
    <mergeCell ref="AQ49:AQ50"/>
    <mergeCell ref="AW49:AW50"/>
    <mergeCell ref="Z49:Z50"/>
    <mergeCell ref="Z57:Z58"/>
    <mergeCell ref="AG49:AL50"/>
    <mergeCell ref="AG53:AL54"/>
    <mergeCell ref="AU53:AU54"/>
    <mergeCell ref="AS49:AS50"/>
    <mergeCell ref="R57:R58"/>
    <mergeCell ref="N45:N46"/>
    <mergeCell ref="P45:P46"/>
    <mergeCell ref="N57:N58"/>
    <mergeCell ref="P49:P50"/>
    <mergeCell ref="R49:R50"/>
    <mergeCell ref="N53:N54"/>
    <mergeCell ref="P57:P58"/>
    <mergeCell ref="T49:T50"/>
    <mergeCell ref="AW45:AW46"/>
    <mergeCell ref="AU45:AU46"/>
    <mergeCell ref="AW53:AW54"/>
    <mergeCell ref="BE49:BE50"/>
    <mergeCell ref="BC49:BC50"/>
    <mergeCell ref="BA49:BA50"/>
    <mergeCell ref="BC45:BC46"/>
    <mergeCell ref="BC53:BC54"/>
    <mergeCell ref="T53:T54"/>
    <mergeCell ref="V45:V46"/>
    <mergeCell ref="AS45:AS46"/>
    <mergeCell ref="AQ45:AQ46"/>
    <mergeCell ref="AD45:AE78"/>
    <mergeCell ref="X49:X50"/>
    <mergeCell ref="T45:T46"/>
    <mergeCell ref="X45:X46"/>
    <mergeCell ref="V65:V66"/>
    <mergeCell ref="AN49:AO50"/>
    <mergeCell ref="Z45:Z46"/>
    <mergeCell ref="AS53:AS54"/>
    <mergeCell ref="AQ53:AQ54"/>
    <mergeCell ref="AN53:AO54"/>
    <mergeCell ref="T57:T58"/>
    <mergeCell ref="V61:V62"/>
    <mergeCell ref="T61:T62"/>
    <mergeCell ref="V57:V58"/>
    <mergeCell ref="AQ57:AQ58"/>
    <mergeCell ref="AS57:AS58"/>
    <mergeCell ref="AN45:AO46"/>
    <mergeCell ref="BL50:BM52"/>
    <mergeCell ref="AY45:AY46"/>
    <mergeCell ref="BA45:BA46"/>
    <mergeCell ref="BC41:BC42"/>
    <mergeCell ref="BH38:BK41"/>
    <mergeCell ref="AY41:AY42"/>
    <mergeCell ref="BA37:BA38"/>
    <mergeCell ref="AY37:AY38"/>
    <mergeCell ref="AN37:AO38"/>
    <mergeCell ref="BA41:BA42"/>
    <mergeCell ref="AN41:AO42"/>
    <mergeCell ref="AU37:AU38"/>
    <mergeCell ref="AW37:AW38"/>
    <mergeCell ref="AQ37:AQ38"/>
    <mergeCell ref="AS37:AS38"/>
    <mergeCell ref="BL37:BM38"/>
    <mergeCell ref="BE41:BE42"/>
    <mergeCell ref="BL40:BM41"/>
    <mergeCell ref="BL42:BM44"/>
    <mergeCell ref="BH34:BK37"/>
    <mergeCell ref="BL34:BM35"/>
    <mergeCell ref="AU41:AU42"/>
    <mergeCell ref="AQ41:AQ42"/>
    <mergeCell ref="AQ33:AQ34"/>
    <mergeCell ref="CJ25:CK26"/>
    <mergeCell ref="CE31:CT33"/>
    <mergeCell ref="CQ25:CQ26"/>
    <mergeCell ref="CS25:CS26"/>
    <mergeCell ref="CF25:CF26"/>
    <mergeCell ref="CO25:CO26"/>
    <mergeCell ref="CM25:CM26"/>
    <mergeCell ref="CH25:CH26"/>
    <mergeCell ref="AU33:AU34"/>
    <mergeCell ref="BC33:BC34"/>
    <mergeCell ref="BH31:BK33"/>
    <mergeCell ref="BA33:BA34"/>
    <mergeCell ref="BR31:CD33"/>
    <mergeCell ref="BN32:BQ33"/>
    <mergeCell ref="AY33:AY34"/>
    <mergeCell ref="BL31:BM33"/>
    <mergeCell ref="BN34:BP37"/>
    <mergeCell ref="BN38:BQ41"/>
    <mergeCell ref="P37:P38"/>
    <mergeCell ref="R37:R38"/>
    <mergeCell ref="R41:R42"/>
    <mergeCell ref="X37:X38"/>
    <mergeCell ref="T37:T38"/>
    <mergeCell ref="V37:V38"/>
    <mergeCell ref="P33:P34"/>
    <mergeCell ref="T33:T34"/>
    <mergeCell ref="Z33:Z34"/>
    <mergeCell ref="V33:V34"/>
    <mergeCell ref="R33:R34"/>
    <mergeCell ref="X33:X34"/>
    <mergeCell ref="Z37:Z38"/>
    <mergeCell ref="Z41:Z42"/>
    <mergeCell ref="AB31:AO31"/>
    <mergeCell ref="BE33:BE34"/>
    <mergeCell ref="BC37:BC38"/>
    <mergeCell ref="AG33:AL34"/>
    <mergeCell ref="AN33:AO34"/>
    <mergeCell ref="AG41:AL42"/>
    <mergeCell ref="AG37:AL38"/>
    <mergeCell ref="T41:T42"/>
    <mergeCell ref="V41:V42"/>
    <mergeCell ref="X41:X42"/>
    <mergeCell ref="AW41:AW42"/>
    <mergeCell ref="AS41:AS42"/>
    <mergeCell ref="AS33:AS34"/>
    <mergeCell ref="AW33:AW34"/>
    <mergeCell ref="BE37:BE38"/>
    <mergeCell ref="L37:L38"/>
    <mergeCell ref="N37:N38"/>
    <mergeCell ref="D33:H34"/>
    <mergeCell ref="L33:L34"/>
    <mergeCell ref="J41:J42"/>
    <mergeCell ref="L41:L42"/>
    <mergeCell ref="D38:G38"/>
    <mergeCell ref="A25:L26"/>
    <mergeCell ref="J33:J34"/>
    <mergeCell ref="A31:A79"/>
    <mergeCell ref="B37:B54"/>
    <mergeCell ref="D37:G37"/>
    <mergeCell ref="H37:H38"/>
    <mergeCell ref="G53:H54"/>
    <mergeCell ref="D46:H46"/>
    <mergeCell ref="L45:L46"/>
    <mergeCell ref="G49:H50"/>
    <mergeCell ref="L57:L58"/>
    <mergeCell ref="L53:L54"/>
    <mergeCell ref="N77:N78"/>
    <mergeCell ref="J45:J46"/>
    <mergeCell ref="D41:H42"/>
    <mergeCell ref="J37:J38"/>
    <mergeCell ref="N33:N34"/>
    <mergeCell ref="BH4:BO7"/>
    <mergeCell ref="AQ2:BG7"/>
    <mergeCell ref="AP10:BH15"/>
    <mergeCell ref="BK10:BU13"/>
    <mergeCell ref="AP16:BG17"/>
    <mergeCell ref="BP5:BZ5"/>
    <mergeCell ref="AP18:BG21"/>
    <mergeCell ref="BH18:BH19"/>
    <mergeCell ref="BN31:BQ31"/>
    <mergeCell ref="BH27:BM30"/>
    <mergeCell ref="BP6:BZ7"/>
    <mergeCell ref="BK14:BU17"/>
    <mergeCell ref="BV10:BX21"/>
    <mergeCell ref="BI10:BJ13"/>
    <mergeCell ref="B31:J31"/>
    <mergeCell ref="BP4:BZ4"/>
    <mergeCell ref="CE42:CS44"/>
    <mergeCell ref="CF34:CQ36"/>
    <mergeCell ref="BS42:CC44"/>
    <mergeCell ref="CC10:CT13"/>
    <mergeCell ref="BS40:CD41"/>
    <mergeCell ref="CF39:CS41"/>
    <mergeCell ref="BY10:CB13"/>
    <mergeCell ref="BI14:BJ17"/>
    <mergeCell ref="BY14:CB17"/>
    <mergeCell ref="BI18:BJ19"/>
    <mergeCell ref="CB25:CC26"/>
    <mergeCell ref="BP8:BZ8"/>
    <mergeCell ref="CC18:CS21"/>
    <mergeCell ref="BK18:BU21"/>
    <mergeCell ref="BI20:BJ21"/>
    <mergeCell ref="BQ24:BV27"/>
    <mergeCell ref="BW24:BZ27"/>
    <mergeCell ref="BY18:CB21"/>
    <mergeCell ref="CC14:CS17"/>
    <mergeCell ref="CE37:CT38"/>
    <mergeCell ref="BS34:CA36"/>
    <mergeCell ref="BR37:CD38"/>
    <mergeCell ref="BN62:BQ65"/>
    <mergeCell ref="BN54:BQ57"/>
    <mergeCell ref="CQ61:CQ62"/>
    <mergeCell ref="BR53:CD54"/>
    <mergeCell ref="BT58:CD65"/>
    <mergeCell ref="CF55:CS57"/>
    <mergeCell ref="CF61:CH62"/>
    <mergeCell ref="BR45:CD46"/>
    <mergeCell ref="CE45:CT46"/>
    <mergeCell ref="CS61:CS62"/>
    <mergeCell ref="CO61:CO62"/>
    <mergeCell ref="CM61:CM62"/>
    <mergeCell ref="CE53:CT54"/>
    <mergeCell ref="CF50:CS52"/>
    <mergeCell ref="CJ61:CK62"/>
    <mergeCell ref="CF47:CS49"/>
    <mergeCell ref="BS50:CC52"/>
    <mergeCell ref="BS47:CC49"/>
    <mergeCell ref="BS56:CC57"/>
    <mergeCell ref="BN58:BQ61"/>
    <mergeCell ref="A116:A117"/>
    <mergeCell ref="B69:B102"/>
    <mergeCell ref="BN46:BQ49"/>
    <mergeCell ref="BM98:BN98"/>
    <mergeCell ref="J57:J58"/>
    <mergeCell ref="BL58:BM59"/>
    <mergeCell ref="N49:N50"/>
    <mergeCell ref="J49:J50"/>
    <mergeCell ref="D49:F55"/>
    <mergeCell ref="J53:J54"/>
    <mergeCell ref="BN50:BQ53"/>
    <mergeCell ref="BL53:BM54"/>
    <mergeCell ref="BL48:BM49"/>
    <mergeCell ref="BH46:BK49"/>
    <mergeCell ref="BL45:BM46"/>
    <mergeCell ref="BN42:BQ45"/>
    <mergeCell ref="BH53:BI54"/>
    <mergeCell ref="BJ53:BJ54"/>
    <mergeCell ref="D58:H58"/>
    <mergeCell ref="D57:H57"/>
    <mergeCell ref="D45:H45"/>
    <mergeCell ref="L49:L50"/>
    <mergeCell ref="N41:N42"/>
    <mergeCell ref="P41:P42"/>
  </mergeCells>
  <phoneticPr fontId="2"/>
  <conditionalFormatting sqref="BH94:BK109 BM97:BN97 BM101:BN101 BM105:BN105 BM108 BM109:BN109 BP94:BQ109 BR95:BW109 BS111:BS114 BU111:BV114">
    <cfRule type="cellIs" dxfId="23" priority="1" stopIfTrue="1" operator="equal">
      <formula>0</formula>
    </cfRule>
  </conditionalFormatting>
  <dataValidations count="3">
    <dataValidation imeMode="fullKatakana" allowBlank="1" showInputMessage="1" showErrorMessage="1" sqref="AP16:BG17"/>
    <dataValidation imeMode="on" allowBlank="1" showInputMessage="1" showErrorMessage="1" sqref="BH94:BK109 BP94:BQ109 AG57:AK58 AG61:AK62 AG65:AK66 BH34:BK49 BH77:BP82 AG69:AK70"/>
    <dataValidation type="list" allowBlank="1" showInputMessage="1" showErrorMessage="1" sqref="BQ77:BY78 BQ81:BY82">
      <formula1>$D$118:$D$121</formula1>
    </dataValidation>
  </dataValidations>
  <printOptions horizontalCentered="1" verticalCentered="1"/>
  <pageMargins left="0" right="0.19685039370078741" top="0.39370078740157483" bottom="0.19685039370078741" header="0.51181102362204722" footer="0.51181102362204722"/>
  <pageSetup paperSize="9" scale="93" orientation="landscape" horizontalDpi="300" verticalDpi="300" r:id="rId1"/>
  <headerFooter alignWithMargins="0"/>
  <ignoredErrors>
    <ignoredError sqref="BK18 AP10:BG21 BH10:BH17 BH19:BH21 AG70 AG66:AG68 AG62:AG64 AG59:AG60 AH65 AK65 AK61 AK69 AH61 AH69 AH66:AH68 AH70 AK66:AK68 AK70 AH59:AH60 AH62:AH64 AK59:AK60 AK62:AK64 AG61 AG69 AG65 AK57:AK58 AH57:AH58 AI57:AJ70 AL57:AL70 AG58" unlockedFormula="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23"/>
  </sheetPr>
  <dimension ref="A1:AV75"/>
  <sheetViews>
    <sheetView showGridLines="0" showRowColHeaders="0" topLeftCell="J7" zoomScaleNormal="73" workbookViewId="0">
      <selection activeCell="AU31" sqref="AU31"/>
    </sheetView>
  </sheetViews>
  <sheetFormatPr defaultColWidth="9" defaultRowHeight="13.5" x14ac:dyDescent="0.15"/>
  <cols>
    <col min="1" max="1" width="2" style="36" customWidth="1"/>
    <col min="2" max="2" width="2.375" style="36" customWidth="1"/>
    <col min="3" max="3" width="2.75" style="36" customWidth="1"/>
    <col min="4" max="4" width="4" style="36" customWidth="1"/>
    <col min="5" max="5" width="5.625" style="36" hidden="1" customWidth="1"/>
    <col min="6" max="6" width="3.75" style="36" customWidth="1"/>
    <col min="7" max="7" width="2.75" style="36" customWidth="1"/>
    <col min="8" max="8" width="23.75" style="36" customWidth="1"/>
    <col min="9" max="10" width="2.375" style="36" customWidth="1"/>
    <col min="11" max="11" width="5.625" style="36" customWidth="1"/>
    <col min="12" max="12" width="1.875" style="36" customWidth="1"/>
    <col min="13" max="13" width="3.125" style="36" customWidth="1"/>
    <col min="14" max="14" width="2.75" style="36" customWidth="1"/>
    <col min="15" max="15" width="3.625" style="36" customWidth="1"/>
    <col min="16" max="16" width="13.375" style="36" customWidth="1"/>
    <col min="17" max="17" width="3.125" style="36" customWidth="1"/>
    <col min="18" max="18" width="3.625" style="36" customWidth="1"/>
    <col min="19" max="19" width="1.125" style="36" customWidth="1"/>
    <col min="20" max="20" width="3.625" style="36" customWidth="1"/>
    <col min="21" max="21" width="4.875" style="36" customWidth="1"/>
    <col min="22" max="22" width="0.75" style="36" customWidth="1"/>
    <col min="23" max="23" width="2.375" style="36" customWidth="1"/>
    <col min="24" max="24" width="3.625" style="36" customWidth="1"/>
    <col min="25" max="25" width="2.375" style="36" customWidth="1"/>
    <col min="26" max="26" width="2.875" style="36" customWidth="1"/>
    <col min="27" max="27" width="5" style="36" customWidth="1"/>
    <col min="28" max="28" width="3.5" style="36" customWidth="1"/>
    <col min="29" max="29" width="3" style="36" customWidth="1"/>
    <col min="30" max="30" width="1.75" style="36" customWidth="1"/>
    <col min="31" max="31" width="1.25" style="36" customWidth="1"/>
    <col min="32" max="32" width="0.125" style="36" customWidth="1"/>
    <col min="33" max="33" width="2.75" style="36" customWidth="1"/>
    <col min="34" max="34" width="3.375" style="36" customWidth="1"/>
    <col min="35" max="35" width="1.75" style="36" customWidth="1"/>
    <col min="36" max="36" width="2.625" style="36" customWidth="1"/>
    <col min="37" max="38" width="2.25" style="36" customWidth="1"/>
    <col min="39" max="39" width="2.125" style="36" customWidth="1"/>
    <col min="40" max="40" width="2.25" style="36" customWidth="1"/>
    <col min="41" max="41" width="2" style="36" customWidth="1"/>
    <col min="42" max="42" width="2.25" style="36" customWidth="1"/>
    <col min="43" max="43" width="2.125" style="36" customWidth="1"/>
    <col min="44" max="44" width="1.875" style="36" customWidth="1"/>
    <col min="45" max="16384" width="9" style="36"/>
  </cols>
  <sheetData>
    <row r="1" spans="1:48" ht="12.75" customHeight="1" x14ac:dyDescent="0.15">
      <c r="A1" s="207"/>
      <c r="B1" s="223"/>
      <c r="C1" s="239"/>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40"/>
      <c r="AG1" s="240"/>
      <c r="AH1" s="240"/>
      <c r="AI1" s="240"/>
      <c r="AJ1" s="240"/>
      <c r="AK1" s="1445" t="s">
        <v>104</v>
      </c>
      <c r="AL1" s="1445"/>
      <c r="AM1" s="1445"/>
      <c r="AN1" s="1445"/>
      <c r="AO1" s="1445"/>
      <c r="AP1" s="1445"/>
      <c r="AQ1" s="239"/>
      <c r="AR1" s="241"/>
    </row>
    <row r="2" spans="1:48" ht="3.75" customHeight="1" x14ac:dyDescent="0.15">
      <c r="A2" s="207"/>
      <c r="B2" s="223"/>
      <c r="C2" s="239"/>
      <c r="D2" s="223"/>
      <c r="E2" s="223"/>
      <c r="F2" s="223"/>
      <c r="G2" s="223"/>
      <c r="H2" s="223"/>
      <c r="I2" s="223"/>
      <c r="J2" s="223"/>
      <c r="K2" s="223"/>
      <c r="L2" s="223"/>
      <c r="M2" s="223"/>
      <c r="N2" s="223"/>
      <c r="O2" s="223"/>
      <c r="P2" s="223"/>
      <c r="Q2" s="223"/>
      <c r="R2" s="223"/>
      <c r="S2" s="223"/>
      <c r="T2" s="223"/>
      <c r="U2" s="223"/>
      <c r="V2" s="223"/>
      <c r="W2" s="223"/>
      <c r="X2" s="223"/>
      <c r="Y2" s="223"/>
      <c r="Z2" s="223"/>
      <c r="AA2" s="1433" t="s">
        <v>112</v>
      </c>
      <c r="AB2" s="1434"/>
      <c r="AC2" s="1434"/>
      <c r="AD2" s="1434"/>
      <c r="AE2" s="1434"/>
      <c r="AF2" s="1434"/>
      <c r="AG2" s="1434"/>
      <c r="AH2" s="1434"/>
      <c r="AI2" s="1435"/>
      <c r="AJ2" s="240"/>
      <c r="AK2" s="1445"/>
      <c r="AL2" s="1445"/>
      <c r="AM2" s="1445"/>
      <c r="AN2" s="1445"/>
      <c r="AO2" s="1445"/>
      <c r="AP2" s="1445"/>
      <c r="AQ2" s="239"/>
      <c r="AR2" s="241"/>
    </row>
    <row r="3" spans="1:48" ht="33" customHeight="1" x14ac:dyDescent="0.15">
      <c r="B3" s="242"/>
      <c r="C3" s="242"/>
      <c r="D3" s="242"/>
      <c r="E3" s="242"/>
      <c r="F3" s="242"/>
      <c r="G3" s="242"/>
      <c r="H3" s="242"/>
      <c r="I3" s="1432" t="str">
        <f>"平成"&amp;計算シート!C2&amp;"年分　収 支 内 訳 書 (農業所得用）"</f>
        <v>平成5年分　収 支 内 訳 書 (農業所得用）</v>
      </c>
      <c r="J3" s="1432"/>
      <c r="K3" s="1432"/>
      <c r="L3" s="1432"/>
      <c r="M3" s="1432"/>
      <c r="N3" s="1432"/>
      <c r="O3" s="1432"/>
      <c r="P3" s="1432"/>
      <c r="Q3" s="1432"/>
      <c r="R3" s="1432"/>
      <c r="S3" s="1432"/>
      <c r="T3" s="1432"/>
      <c r="U3" s="1432"/>
      <c r="V3" s="1432"/>
      <c r="W3" s="1432"/>
      <c r="X3" s="1432"/>
      <c r="Y3" s="1432"/>
      <c r="Z3" s="1432"/>
      <c r="AA3" s="1436"/>
      <c r="AB3" s="1437"/>
      <c r="AC3" s="1437"/>
      <c r="AD3" s="1437"/>
      <c r="AE3" s="1437"/>
      <c r="AF3" s="1437"/>
      <c r="AG3" s="1437"/>
      <c r="AH3" s="1437"/>
      <c r="AI3" s="1438"/>
      <c r="AJ3" s="242"/>
      <c r="AK3" s="242"/>
      <c r="AL3" s="242"/>
      <c r="AM3" s="242"/>
      <c r="AN3" s="242"/>
      <c r="AO3" s="242"/>
      <c r="AP3" s="242"/>
      <c r="AQ3" s="242"/>
      <c r="AR3" s="223"/>
    </row>
    <row r="4" spans="1:48" ht="17.25" customHeight="1" x14ac:dyDescent="0.15">
      <c r="A4" s="1258"/>
      <c r="B4" s="113"/>
      <c r="C4" s="113"/>
      <c r="D4" s="113"/>
      <c r="E4" s="113"/>
      <c r="F4" s="113"/>
      <c r="G4" s="113"/>
      <c r="H4" s="113"/>
      <c r="I4" s="113"/>
      <c r="J4" s="1304" t="s">
        <v>4</v>
      </c>
      <c r="K4" s="1305"/>
      <c r="L4" s="1289" t="str">
        <f>IF(計算シート!D4="","",計算シート!D4)</f>
        <v/>
      </c>
      <c r="M4" s="1290"/>
      <c r="N4" s="1290"/>
      <c r="O4" s="1290"/>
      <c r="P4" s="1290"/>
      <c r="Q4" s="1290"/>
      <c r="R4" s="1290"/>
      <c r="S4" s="1290"/>
      <c r="T4" s="1291"/>
      <c r="U4" s="1282" t="s">
        <v>1022</v>
      </c>
      <c r="V4" s="1284"/>
      <c r="W4" s="1387"/>
      <c r="X4" s="1428"/>
      <c r="Y4" s="1428"/>
      <c r="Z4" s="1428"/>
      <c r="AA4" s="1390"/>
      <c r="AB4" s="1466" t="s">
        <v>1025</v>
      </c>
      <c r="AC4" s="1422" t="s">
        <v>1026</v>
      </c>
      <c r="AD4" s="1423"/>
      <c r="AE4" s="1423"/>
      <c r="AF4" s="1424"/>
      <c r="AG4" s="1439"/>
      <c r="AH4" s="1440"/>
      <c r="AI4" s="1440"/>
      <c r="AJ4" s="1440"/>
      <c r="AK4" s="1440"/>
      <c r="AL4" s="1440"/>
      <c r="AM4" s="1440"/>
      <c r="AN4" s="1440"/>
      <c r="AO4" s="1440"/>
      <c r="AP4" s="1440"/>
      <c r="AQ4" s="1441"/>
      <c r="AV4" s="373" t="s">
        <v>510</v>
      </c>
    </row>
    <row r="5" spans="1:48" ht="13.5" customHeight="1" x14ac:dyDescent="0.15">
      <c r="A5" s="1258"/>
      <c r="B5" s="113"/>
      <c r="C5" s="113"/>
      <c r="D5" s="113"/>
      <c r="E5" s="113"/>
      <c r="F5" s="113"/>
      <c r="G5" s="113"/>
      <c r="H5" s="113"/>
      <c r="I5" s="113"/>
      <c r="J5" s="1306"/>
      <c r="K5" s="1307"/>
      <c r="L5" s="1292"/>
      <c r="M5" s="1293"/>
      <c r="N5" s="1293"/>
      <c r="O5" s="1293"/>
      <c r="P5" s="1293"/>
      <c r="Q5" s="1293"/>
      <c r="R5" s="1293"/>
      <c r="S5" s="1293"/>
      <c r="T5" s="1294"/>
      <c r="U5" s="1285"/>
      <c r="V5" s="1287"/>
      <c r="W5" s="1391"/>
      <c r="X5" s="1430"/>
      <c r="Y5" s="1430"/>
      <c r="Z5" s="1430"/>
      <c r="AA5" s="1392"/>
      <c r="AB5" s="1466"/>
      <c r="AC5" s="1425"/>
      <c r="AD5" s="1426"/>
      <c r="AE5" s="1426"/>
      <c r="AF5" s="1427"/>
      <c r="AG5" s="1442"/>
      <c r="AH5" s="1443"/>
      <c r="AI5" s="1443"/>
      <c r="AJ5" s="1443"/>
      <c r="AK5" s="1443"/>
      <c r="AL5" s="1443"/>
      <c r="AM5" s="1443"/>
      <c r="AN5" s="1443"/>
      <c r="AO5" s="1443"/>
      <c r="AP5" s="1443"/>
      <c r="AQ5" s="1444"/>
      <c r="AV5" s="373" t="s">
        <v>511</v>
      </c>
    </row>
    <row r="6" spans="1:48" ht="11.25" customHeight="1" x14ac:dyDescent="0.15">
      <c r="A6" s="1258"/>
      <c r="B6" s="113"/>
      <c r="C6" s="113"/>
      <c r="D6" s="113"/>
      <c r="E6" s="113"/>
      <c r="F6" s="113"/>
      <c r="G6" s="113"/>
      <c r="H6" s="113"/>
      <c r="I6" s="113"/>
      <c r="J6" s="1306"/>
      <c r="K6" s="1307"/>
      <c r="L6" s="1295"/>
      <c r="M6" s="1296"/>
      <c r="N6" s="1296"/>
      <c r="O6" s="1296"/>
      <c r="P6" s="1296"/>
      <c r="Q6" s="1296"/>
      <c r="R6" s="1296"/>
      <c r="S6" s="1296"/>
      <c r="T6" s="1297"/>
      <c r="U6" s="1282" t="s">
        <v>1023</v>
      </c>
      <c r="V6" s="1284"/>
      <c r="W6" s="1387"/>
      <c r="X6" s="1428"/>
      <c r="Y6" s="1428"/>
      <c r="Z6" s="1428"/>
      <c r="AA6" s="1388"/>
      <c r="AB6" s="1466"/>
      <c r="AC6" s="1282" t="s">
        <v>1027</v>
      </c>
      <c r="AD6" s="1283"/>
      <c r="AE6" s="1283"/>
      <c r="AF6" s="1284"/>
      <c r="AG6" s="1371"/>
      <c r="AH6" s="1372"/>
      <c r="AI6" s="1372"/>
      <c r="AJ6" s="1372"/>
      <c r="AK6" s="1372"/>
      <c r="AL6" s="1372"/>
      <c r="AM6" s="1372"/>
      <c r="AN6" s="1372"/>
      <c r="AO6" s="1372"/>
      <c r="AP6" s="1372"/>
      <c r="AQ6" s="1373"/>
    </row>
    <row r="7" spans="1:48" ht="17.25" customHeight="1" x14ac:dyDescent="0.15">
      <c r="A7" s="1258"/>
      <c r="B7" s="113"/>
      <c r="C7" s="113"/>
      <c r="D7" s="113"/>
      <c r="E7" s="113"/>
      <c r="F7" s="113"/>
      <c r="G7" s="113"/>
      <c r="H7" s="113"/>
      <c r="I7" s="113"/>
      <c r="J7" s="1308" t="s">
        <v>3</v>
      </c>
      <c r="K7" s="1309"/>
      <c r="L7" s="1300" t="str">
        <f>IF(計算シート!D6="","",計算シート!D6)</f>
        <v/>
      </c>
      <c r="M7" s="1301"/>
      <c r="N7" s="1301"/>
      <c r="O7" s="1301"/>
      <c r="P7" s="1301"/>
      <c r="Q7" s="1301"/>
      <c r="R7" s="237"/>
      <c r="S7" s="1211"/>
      <c r="T7" s="1212"/>
      <c r="U7" s="1285"/>
      <c r="V7" s="1287"/>
      <c r="W7" s="1391"/>
      <c r="X7" s="1430"/>
      <c r="Y7" s="1430"/>
      <c r="Z7" s="1430"/>
      <c r="AA7" s="1392"/>
      <c r="AB7" s="1466"/>
      <c r="AC7" s="1285"/>
      <c r="AD7" s="1286"/>
      <c r="AE7" s="1286"/>
      <c r="AF7" s="1287"/>
      <c r="AG7" s="1377"/>
      <c r="AH7" s="1378"/>
      <c r="AI7" s="1378"/>
      <c r="AJ7" s="1378"/>
      <c r="AK7" s="1378"/>
      <c r="AL7" s="1378"/>
      <c r="AM7" s="1378"/>
      <c r="AN7" s="1378"/>
      <c r="AO7" s="1378"/>
      <c r="AP7" s="1378"/>
      <c r="AQ7" s="1379"/>
    </row>
    <row r="8" spans="1:48" ht="9.75" customHeight="1" x14ac:dyDescent="0.15">
      <c r="B8" s="113"/>
      <c r="C8" s="113"/>
      <c r="D8" s="113"/>
      <c r="E8" s="113"/>
      <c r="F8" s="113"/>
      <c r="G8" s="113"/>
      <c r="H8" s="113"/>
      <c r="I8" s="113"/>
      <c r="J8" s="1310"/>
      <c r="K8" s="1311"/>
      <c r="L8" s="1298" t="str">
        <f>IF(計算シート!D5="","",計算シート!D5)</f>
        <v/>
      </c>
      <c r="M8" s="1299"/>
      <c r="N8" s="1299"/>
      <c r="O8" s="1299"/>
      <c r="P8" s="1299"/>
      <c r="Q8" s="1299"/>
      <c r="R8" s="1210" t="s">
        <v>1039</v>
      </c>
      <c r="S8" s="1213"/>
      <c r="T8" s="1214"/>
      <c r="U8" s="1308" t="s">
        <v>1024</v>
      </c>
      <c r="V8" s="1421"/>
      <c r="W8" s="1446" t="str">
        <f>IF(計算シート!D7="","",計算シート!D7)</f>
        <v/>
      </c>
      <c r="X8" s="1447"/>
      <c r="Y8" s="1447"/>
      <c r="Z8" s="1447"/>
      <c r="AA8" s="1448"/>
      <c r="AB8" s="1466"/>
      <c r="AC8" s="1308" t="s">
        <v>1024</v>
      </c>
      <c r="AD8" s="1420"/>
      <c r="AE8" s="1420"/>
      <c r="AF8" s="1421"/>
      <c r="AG8" s="1387"/>
      <c r="AH8" s="1428"/>
      <c r="AI8" s="1428"/>
      <c r="AJ8" s="1428"/>
      <c r="AK8" s="1428"/>
      <c r="AL8" s="1428"/>
      <c r="AM8" s="1428"/>
      <c r="AN8" s="1428"/>
      <c r="AO8" s="1428"/>
      <c r="AP8" s="1428"/>
      <c r="AQ8" s="1388"/>
    </row>
    <row r="9" spans="1:48" ht="17.25" customHeight="1" x14ac:dyDescent="0.15">
      <c r="B9" s="113"/>
      <c r="C9" s="113"/>
      <c r="D9" s="113"/>
      <c r="E9" s="113"/>
      <c r="F9" s="113"/>
      <c r="G9" s="113"/>
      <c r="H9" s="113"/>
      <c r="I9" s="113"/>
      <c r="J9" s="1310"/>
      <c r="K9" s="1311"/>
      <c r="L9" s="1298"/>
      <c r="M9" s="1299"/>
      <c r="N9" s="1299"/>
      <c r="O9" s="1299"/>
      <c r="P9" s="1299"/>
      <c r="Q9" s="1299"/>
      <c r="R9" s="1210"/>
      <c r="S9" s="1213"/>
      <c r="T9" s="1214"/>
      <c r="U9" s="1422"/>
      <c r="V9" s="1424"/>
      <c r="W9" s="1449"/>
      <c r="X9" s="1450"/>
      <c r="Y9" s="1450"/>
      <c r="Z9" s="1450"/>
      <c r="AA9" s="1451"/>
      <c r="AB9" s="1466"/>
      <c r="AC9" s="1422"/>
      <c r="AD9" s="1423"/>
      <c r="AE9" s="1423"/>
      <c r="AF9" s="1424"/>
      <c r="AG9" s="1389"/>
      <c r="AH9" s="1429"/>
      <c r="AI9" s="1429"/>
      <c r="AJ9" s="1429"/>
      <c r="AK9" s="1429"/>
      <c r="AL9" s="1429"/>
      <c r="AM9" s="1429"/>
      <c r="AN9" s="1429"/>
      <c r="AO9" s="1429"/>
      <c r="AP9" s="1429"/>
      <c r="AQ9" s="1390"/>
    </row>
    <row r="10" spans="1:48" ht="1.5" customHeight="1" x14ac:dyDescent="0.15">
      <c r="B10" s="113"/>
      <c r="C10" s="113"/>
      <c r="D10" s="113"/>
      <c r="E10" s="113"/>
      <c r="F10" s="113"/>
      <c r="G10" s="113"/>
      <c r="H10" s="113"/>
      <c r="I10" s="113"/>
      <c r="J10" s="1312"/>
      <c r="K10" s="1313"/>
      <c r="L10" s="308"/>
      <c r="M10" s="309"/>
      <c r="N10" s="309"/>
      <c r="O10" s="309"/>
      <c r="P10" s="309"/>
      <c r="Q10" s="309"/>
      <c r="R10" s="238"/>
      <c r="S10" s="1215"/>
      <c r="T10" s="1216"/>
      <c r="U10" s="1425"/>
      <c r="V10" s="1427"/>
      <c r="W10" s="1452"/>
      <c r="X10" s="1453"/>
      <c r="Y10" s="1453"/>
      <c r="Z10" s="1453"/>
      <c r="AA10" s="1454"/>
      <c r="AB10" s="1467"/>
      <c r="AC10" s="1425"/>
      <c r="AD10" s="1426"/>
      <c r="AE10" s="1426"/>
      <c r="AF10" s="1427"/>
      <c r="AG10" s="1391"/>
      <c r="AH10" s="1430"/>
      <c r="AI10" s="1430"/>
      <c r="AJ10" s="1430"/>
      <c r="AK10" s="1430"/>
      <c r="AL10" s="1430"/>
      <c r="AM10" s="1430"/>
      <c r="AN10" s="1430"/>
      <c r="AO10" s="1430"/>
      <c r="AP10" s="1430"/>
      <c r="AQ10" s="1392"/>
    </row>
    <row r="11" spans="1:48" ht="7.5" customHeight="1" x14ac:dyDescent="0.15">
      <c r="B11" s="129"/>
      <c r="C11" s="129"/>
      <c r="D11" s="129"/>
      <c r="E11" s="129"/>
      <c r="F11" s="129"/>
      <c r="G11" s="129"/>
      <c r="H11" s="129"/>
      <c r="I11" s="129"/>
      <c r="J11" s="129"/>
      <c r="K11" s="129"/>
      <c r="L11" s="129"/>
      <c r="M11" s="129"/>
      <c r="N11" s="129"/>
      <c r="O11" s="129"/>
      <c r="P11" s="129"/>
      <c r="Q11" s="129"/>
      <c r="R11" s="129"/>
      <c r="S11" s="129"/>
      <c r="T11" s="131"/>
      <c r="U11" s="131"/>
      <c r="V11" s="131"/>
      <c r="W11" s="131"/>
      <c r="X11" s="131"/>
      <c r="Y11" s="116"/>
      <c r="Z11" s="116"/>
      <c r="AA11" s="116"/>
      <c r="AB11" s="142"/>
      <c r="AC11" s="142"/>
      <c r="AD11" s="142"/>
      <c r="AE11" s="142"/>
      <c r="AF11" s="142"/>
      <c r="AG11" s="142"/>
      <c r="AH11" s="142"/>
      <c r="AI11" s="142"/>
      <c r="AJ11" s="142"/>
      <c r="AK11" s="142"/>
      <c r="AL11" s="142"/>
      <c r="AM11" s="142"/>
      <c r="AN11" s="142"/>
      <c r="AO11" s="142"/>
      <c r="AP11" s="142"/>
      <c r="AQ11" s="142"/>
    </row>
    <row r="12" spans="1:48" ht="21.75" customHeight="1" x14ac:dyDescent="0.15">
      <c r="A12" s="243"/>
      <c r="B12" s="1302" t="s">
        <v>137</v>
      </c>
      <c r="C12" s="1302"/>
      <c r="D12" s="1302"/>
      <c r="E12" s="1302"/>
      <c r="F12" s="1302"/>
      <c r="G12" s="1302"/>
      <c r="H12" s="1302"/>
      <c r="I12" s="244"/>
      <c r="J12" s="244"/>
      <c r="K12" s="244"/>
      <c r="L12" s="244"/>
      <c r="M12" s="244"/>
      <c r="N12" s="244"/>
      <c r="O12" s="244"/>
      <c r="P12" s="244"/>
      <c r="Q12" s="244"/>
      <c r="R12" s="244"/>
      <c r="S12" s="129"/>
      <c r="T12" s="131"/>
      <c r="U12" s="131"/>
      <c r="V12" s="131"/>
      <c r="W12" s="131"/>
      <c r="X12" s="131"/>
      <c r="Y12" s="116"/>
      <c r="Z12" s="1468"/>
      <c r="AA12" s="1468"/>
      <c r="AB12" s="209"/>
      <c r="AC12" s="209"/>
      <c r="AD12" s="1463">
        <f>計算シート!C2</f>
        <v>5</v>
      </c>
      <c r="AE12" s="1464"/>
      <c r="AF12" s="1464"/>
      <c r="AG12" s="1465"/>
      <c r="AH12" s="1221" t="s">
        <v>1028</v>
      </c>
      <c r="AI12" s="1409"/>
      <c r="AJ12" s="270"/>
      <c r="AK12" s="270"/>
      <c r="AL12" s="270"/>
      <c r="AM12" s="270"/>
      <c r="AN12" s="270"/>
      <c r="AO12" s="270"/>
      <c r="AP12" s="270"/>
      <c r="AQ12" s="271"/>
    </row>
    <row r="13" spans="1:48" ht="14.25" customHeight="1" x14ac:dyDescent="0.15">
      <c r="A13" s="243"/>
      <c r="B13" s="245"/>
      <c r="C13" s="245"/>
      <c r="D13" s="245"/>
      <c r="E13" s="245"/>
      <c r="F13" s="245"/>
      <c r="G13" s="245"/>
      <c r="H13" s="245"/>
      <c r="I13" s="245"/>
      <c r="J13" s="245"/>
      <c r="K13" s="1303" t="s">
        <v>18</v>
      </c>
      <c r="L13" s="1303"/>
      <c r="M13" s="1303"/>
      <c r="N13" s="1303"/>
      <c r="O13" s="1303"/>
      <c r="P13" s="1303"/>
      <c r="Q13" s="1303"/>
      <c r="R13" s="245"/>
      <c r="S13" s="137"/>
      <c r="T13" s="143" t="s">
        <v>981</v>
      </c>
      <c r="U13" s="130"/>
      <c r="V13" s="130"/>
      <c r="W13" s="130"/>
      <c r="X13" s="130"/>
      <c r="Y13" s="116"/>
      <c r="Z13" s="116"/>
      <c r="AA13" s="116"/>
      <c r="AB13" s="142"/>
      <c r="AC13" s="142"/>
      <c r="AD13" s="142"/>
      <c r="AE13" s="142"/>
      <c r="AF13" s="142"/>
      <c r="AG13" s="142"/>
      <c r="AH13" s="142"/>
      <c r="AI13" s="142"/>
      <c r="AJ13" s="142"/>
      <c r="AK13" s="142"/>
      <c r="AL13" s="142"/>
      <c r="AM13" s="142"/>
      <c r="AN13" s="142"/>
      <c r="AO13" s="142"/>
      <c r="AP13" s="142"/>
      <c r="AQ13" s="142"/>
      <c r="AS13" s="40"/>
    </row>
    <row r="14" spans="1:48" ht="11.25" customHeight="1" x14ac:dyDescent="0.15">
      <c r="A14" s="243"/>
      <c r="B14" s="1288" t="s">
        <v>1040</v>
      </c>
      <c r="C14" s="1288"/>
      <c r="D14" s="1288"/>
      <c r="E14" s="1288"/>
      <c r="F14" s="1288"/>
      <c r="G14" s="1288"/>
      <c r="H14" s="246" t="s">
        <v>107</v>
      </c>
      <c r="I14" s="1288" t="s">
        <v>1040</v>
      </c>
      <c r="J14" s="1288"/>
      <c r="K14" s="1288"/>
      <c r="L14" s="1288"/>
      <c r="M14" s="1288"/>
      <c r="N14" s="1288" t="s">
        <v>106</v>
      </c>
      <c r="O14" s="1288"/>
      <c r="P14" s="1288"/>
      <c r="Q14" s="1288"/>
      <c r="R14" s="1288"/>
      <c r="S14" s="139"/>
      <c r="T14" s="1221" t="s">
        <v>982</v>
      </c>
      <c r="U14" s="1410"/>
      <c r="V14" s="1410"/>
      <c r="W14" s="1410"/>
      <c r="X14" s="1221"/>
      <c r="Y14" s="1282" t="s">
        <v>108</v>
      </c>
      <c r="Z14" s="1284"/>
      <c r="AA14" s="1221" t="s">
        <v>1036</v>
      </c>
      <c r="AB14" s="1221"/>
      <c r="AC14" s="1221"/>
      <c r="AD14" s="1221"/>
      <c r="AE14" s="1221"/>
      <c r="AF14" s="1282" t="s">
        <v>1034</v>
      </c>
      <c r="AG14" s="1283"/>
      <c r="AH14" s="1283"/>
      <c r="AI14" s="1283"/>
      <c r="AJ14" s="1283"/>
      <c r="AK14" s="1284"/>
      <c r="AL14" s="1414" t="s">
        <v>983</v>
      </c>
      <c r="AM14" s="1415"/>
      <c r="AN14" s="1415"/>
      <c r="AO14" s="1415"/>
      <c r="AP14" s="1415"/>
      <c r="AQ14" s="1416"/>
      <c r="AR14" s="76"/>
      <c r="AS14" s="76"/>
    </row>
    <row r="15" spans="1:48" ht="11.1" customHeight="1" x14ac:dyDescent="0.15">
      <c r="A15" s="243"/>
      <c r="B15" s="1314" t="s">
        <v>1038</v>
      </c>
      <c r="C15" s="1262" t="s">
        <v>126</v>
      </c>
      <c r="D15" s="1263"/>
      <c r="E15" s="1263"/>
      <c r="F15" s="1264"/>
      <c r="G15" s="1274" t="s">
        <v>1055</v>
      </c>
      <c r="H15" s="1321">
        <f>計算シート!I12</f>
        <v>0</v>
      </c>
      <c r="I15" s="1342" t="s">
        <v>1029</v>
      </c>
      <c r="J15" s="1342" t="s">
        <v>1030</v>
      </c>
      <c r="K15" s="1288" t="s">
        <v>130</v>
      </c>
      <c r="L15" s="1288"/>
      <c r="M15" s="1288"/>
      <c r="N15" s="1288" t="s">
        <v>79</v>
      </c>
      <c r="O15" s="1320">
        <f>計算シート!I36</f>
        <v>0</v>
      </c>
      <c r="P15" s="1320"/>
      <c r="Q15" s="1320"/>
      <c r="R15" s="1320"/>
      <c r="S15" s="140"/>
      <c r="T15" s="1431"/>
      <c r="U15" s="1416"/>
      <c r="V15" s="1416"/>
      <c r="W15" s="1416"/>
      <c r="X15" s="1431"/>
      <c r="Y15" s="1285"/>
      <c r="Z15" s="1287"/>
      <c r="AA15" s="1417" t="s">
        <v>1035</v>
      </c>
      <c r="AB15" s="1418"/>
      <c r="AC15" s="1418"/>
      <c r="AD15" s="1418"/>
      <c r="AE15" s="1419"/>
      <c r="AF15" s="1285"/>
      <c r="AG15" s="1286"/>
      <c r="AH15" s="1286"/>
      <c r="AI15" s="1286"/>
      <c r="AJ15" s="1286"/>
      <c r="AK15" s="1287"/>
      <c r="AL15" s="1417"/>
      <c r="AM15" s="1418"/>
      <c r="AN15" s="1418"/>
      <c r="AO15" s="1418"/>
      <c r="AP15" s="1418"/>
      <c r="AQ15" s="1419"/>
      <c r="AR15" s="76"/>
      <c r="AS15" s="76"/>
    </row>
    <row r="16" spans="1:48" ht="11.25" customHeight="1" x14ac:dyDescent="0.15">
      <c r="A16" s="243"/>
      <c r="B16" s="1315"/>
      <c r="C16" s="1265"/>
      <c r="D16" s="1266"/>
      <c r="E16" s="1266"/>
      <c r="F16" s="1267"/>
      <c r="G16" s="1275"/>
      <c r="H16" s="1322"/>
      <c r="I16" s="1342"/>
      <c r="J16" s="1342"/>
      <c r="K16" s="1288"/>
      <c r="L16" s="1288"/>
      <c r="M16" s="1288"/>
      <c r="N16" s="1288"/>
      <c r="O16" s="1320"/>
      <c r="P16" s="1320"/>
      <c r="Q16" s="1320"/>
      <c r="R16" s="1320"/>
      <c r="S16" s="140"/>
      <c r="T16" s="1397"/>
      <c r="U16" s="1398"/>
      <c r="V16" s="1398"/>
      <c r="W16" s="1398"/>
      <c r="X16" s="1399"/>
      <c r="Y16" s="1459" t="s">
        <v>138</v>
      </c>
      <c r="Z16" s="1460"/>
      <c r="AA16" s="1367"/>
      <c r="AB16" s="1368"/>
      <c r="AC16" s="1368"/>
      <c r="AD16" s="1455" t="s">
        <v>909</v>
      </c>
      <c r="AE16" s="1456"/>
      <c r="AF16" s="1243"/>
      <c r="AG16" s="1244"/>
      <c r="AH16" s="1244"/>
      <c r="AI16" s="1244"/>
      <c r="AJ16" s="1247" t="s">
        <v>909</v>
      </c>
      <c r="AK16" s="1248"/>
      <c r="AL16" s="295"/>
      <c r="AM16" s="296"/>
      <c r="AN16" s="296"/>
      <c r="AO16" s="296"/>
      <c r="AP16" s="1247" t="s">
        <v>909</v>
      </c>
      <c r="AQ16" s="1248"/>
      <c r="AR16" s="76"/>
      <c r="AS16" s="76"/>
    </row>
    <row r="17" spans="1:45" ht="9.75" customHeight="1" x14ac:dyDescent="0.15">
      <c r="A17" s="243"/>
      <c r="B17" s="1315"/>
      <c r="C17" s="1268" t="s">
        <v>94</v>
      </c>
      <c r="D17" s="1269"/>
      <c r="E17" s="1269"/>
      <c r="F17" s="1270"/>
      <c r="G17" s="1340" t="s">
        <v>30</v>
      </c>
      <c r="H17" s="1323">
        <f>計算シート!I13</f>
        <v>0</v>
      </c>
      <c r="I17" s="1343"/>
      <c r="J17" s="1343"/>
      <c r="K17" s="1262" t="s">
        <v>117</v>
      </c>
      <c r="L17" s="1263"/>
      <c r="M17" s="1264"/>
      <c r="N17" s="1274" t="s">
        <v>80</v>
      </c>
      <c r="O17" s="1326">
        <f>計算シート!I37</f>
        <v>0</v>
      </c>
      <c r="P17" s="1327"/>
      <c r="Q17" s="1327"/>
      <c r="R17" s="1328"/>
      <c r="S17" s="138"/>
      <c r="T17" s="1400"/>
      <c r="U17" s="1401"/>
      <c r="V17" s="1401"/>
      <c r="W17" s="1401"/>
      <c r="X17" s="1402"/>
      <c r="Y17" s="1461"/>
      <c r="Z17" s="1462"/>
      <c r="AA17" s="1369"/>
      <c r="AB17" s="1370"/>
      <c r="AC17" s="1370"/>
      <c r="AD17" s="1457"/>
      <c r="AE17" s="1458"/>
      <c r="AF17" s="1245"/>
      <c r="AG17" s="1246"/>
      <c r="AH17" s="1246"/>
      <c r="AI17" s="1246"/>
      <c r="AJ17" s="1249"/>
      <c r="AK17" s="1250"/>
      <c r="AL17" s="297"/>
      <c r="AM17" s="298"/>
      <c r="AN17" s="298"/>
      <c r="AO17" s="298"/>
      <c r="AP17" s="1249"/>
      <c r="AQ17" s="1250"/>
      <c r="AR17" s="76"/>
      <c r="AS17" s="76"/>
    </row>
    <row r="18" spans="1:45" ht="10.5" customHeight="1" x14ac:dyDescent="0.15">
      <c r="A18" s="243"/>
      <c r="B18" s="1315"/>
      <c r="C18" s="1271"/>
      <c r="D18" s="1272"/>
      <c r="E18" s="1272"/>
      <c r="F18" s="1273"/>
      <c r="G18" s="1341"/>
      <c r="H18" s="1324"/>
      <c r="I18" s="1343"/>
      <c r="J18" s="1343"/>
      <c r="K18" s="1265"/>
      <c r="L18" s="1266"/>
      <c r="M18" s="1267"/>
      <c r="N18" s="1275"/>
      <c r="O18" s="1329"/>
      <c r="P18" s="1330"/>
      <c r="Q18" s="1330"/>
      <c r="R18" s="1331"/>
      <c r="S18" s="138"/>
      <c r="T18" s="1400"/>
      <c r="U18" s="1401"/>
      <c r="V18" s="1401"/>
      <c r="W18" s="1401"/>
      <c r="X18" s="1402"/>
      <c r="Y18" s="1393"/>
      <c r="Z18" s="1394"/>
      <c r="AA18" s="1367"/>
      <c r="AB18" s="1368"/>
      <c r="AC18" s="1368"/>
      <c r="AD18" s="289"/>
      <c r="AE18" s="290"/>
      <c r="AF18" s="1237"/>
      <c r="AG18" s="1238"/>
      <c r="AH18" s="1238"/>
      <c r="AI18" s="1238"/>
      <c r="AJ18" s="1238"/>
      <c r="AK18" s="1239"/>
      <c r="AL18" s="1237"/>
      <c r="AM18" s="1238"/>
      <c r="AN18" s="1238"/>
      <c r="AO18" s="1238"/>
      <c r="AP18" s="1238"/>
      <c r="AQ18" s="1239"/>
      <c r="AR18" s="76"/>
      <c r="AS18" s="76"/>
    </row>
    <row r="19" spans="1:45" ht="11.25" customHeight="1" x14ac:dyDescent="0.15">
      <c r="A19" s="243"/>
      <c r="B19" s="1315"/>
      <c r="C19" s="1262" t="s">
        <v>127</v>
      </c>
      <c r="D19" s="1263"/>
      <c r="E19" s="1263"/>
      <c r="F19" s="1264"/>
      <c r="G19" s="1274" t="s">
        <v>1058</v>
      </c>
      <c r="H19" s="1323">
        <f>計算シート!I14</f>
        <v>0</v>
      </c>
      <c r="I19" s="1343"/>
      <c r="J19" s="1343"/>
      <c r="K19" s="1262" t="s">
        <v>101</v>
      </c>
      <c r="L19" s="1263"/>
      <c r="M19" s="1264"/>
      <c r="N19" s="1288" t="s">
        <v>81</v>
      </c>
      <c r="O19" s="1325">
        <f>計算シート!I38</f>
        <v>0</v>
      </c>
      <c r="P19" s="1325"/>
      <c r="Q19" s="1325"/>
      <c r="R19" s="1325"/>
      <c r="S19" s="138"/>
      <c r="T19" s="1403"/>
      <c r="U19" s="1404"/>
      <c r="V19" s="1404"/>
      <c r="W19" s="1404"/>
      <c r="X19" s="1405"/>
      <c r="Y19" s="1395"/>
      <c r="Z19" s="1396"/>
      <c r="AA19" s="1369"/>
      <c r="AB19" s="1370"/>
      <c r="AC19" s="1370"/>
      <c r="AD19" s="291"/>
      <c r="AE19" s="292"/>
      <c r="AF19" s="1240"/>
      <c r="AG19" s="1241"/>
      <c r="AH19" s="1241"/>
      <c r="AI19" s="1241"/>
      <c r="AJ19" s="1241"/>
      <c r="AK19" s="1242"/>
      <c r="AL19" s="1240"/>
      <c r="AM19" s="1241"/>
      <c r="AN19" s="1241"/>
      <c r="AO19" s="1241"/>
      <c r="AP19" s="1241"/>
      <c r="AQ19" s="1242"/>
      <c r="AR19" s="76"/>
      <c r="AS19" s="76"/>
    </row>
    <row r="20" spans="1:45" ht="9" customHeight="1" x14ac:dyDescent="0.15">
      <c r="A20" s="243"/>
      <c r="B20" s="1315"/>
      <c r="C20" s="1265"/>
      <c r="D20" s="1266"/>
      <c r="E20" s="1266"/>
      <c r="F20" s="1267"/>
      <c r="G20" s="1275"/>
      <c r="H20" s="1324"/>
      <c r="I20" s="1343"/>
      <c r="J20" s="1343"/>
      <c r="K20" s="1265"/>
      <c r="L20" s="1266"/>
      <c r="M20" s="1267"/>
      <c r="N20" s="1288"/>
      <c r="O20" s="1325"/>
      <c r="P20" s="1325"/>
      <c r="Q20" s="1325"/>
      <c r="R20" s="1325"/>
      <c r="S20" s="138"/>
      <c r="T20" s="1397"/>
      <c r="U20" s="1398"/>
      <c r="V20" s="1398"/>
      <c r="W20" s="1398"/>
      <c r="X20" s="1399"/>
      <c r="Y20" s="1389"/>
      <c r="Z20" s="1390"/>
      <c r="AA20" s="1367"/>
      <c r="AB20" s="1368"/>
      <c r="AC20" s="1368"/>
      <c r="AD20" s="289"/>
      <c r="AE20" s="293"/>
      <c r="AF20" s="1234"/>
      <c r="AG20" s="1235"/>
      <c r="AH20" s="1235"/>
      <c r="AI20" s="1235"/>
      <c r="AJ20" s="1235"/>
      <c r="AK20" s="1236"/>
      <c r="AL20" s="1234"/>
      <c r="AM20" s="1235"/>
      <c r="AN20" s="1235"/>
      <c r="AO20" s="1235"/>
      <c r="AP20" s="1235"/>
      <c r="AQ20" s="1236"/>
      <c r="AR20" s="76"/>
      <c r="AS20" s="76"/>
    </row>
    <row r="21" spans="1:45" ht="9" customHeight="1" x14ac:dyDescent="0.15">
      <c r="A21" s="243"/>
      <c r="B21" s="1315"/>
      <c r="C21" s="1332" t="s">
        <v>1031</v>
      </c>
      <c r="D21" s="1333"/>
      <c r="E21" s="1333"/>
      <c r="F21" s="1334"/>
      <c r="G21" s="1274" t="s">
        <v>61</v>
      </c>
      <c r="H21" s="1323">
        <f>H15+H17+H19</f>
        <v>0</v>
      </c>
      <c r="I21" s="1343"/>
      <c r="J21" s="1343"/>
      <c r="K21" s="1288" t="s">
        <v>839</v>
      </c>
      <c r="L21" s="1288"/>
      <c r="M21" s="1288"/>
      <c r="N21" s="1288" t="s">
        <v>82</v>
      </c>
      <c r="O21" s="1325">
        <f>計算シート!I39</f>
        <v>0</v>
      </c>
      <c r="P21" s="1325"/>
      <c r="Q21" s="1325"/>
      <c r="R21" s="1325"/>
      <c r="S21" s="138"/>
      <c r="T21" s="1400"/>
      <c r="U21" s="1401"/>
      <c r="V21" s="1401"/>
      <c r="W21" s="1401"/>
      <c r="X21" s="1402"/>
      <c r="Y21" s="1389"/>
      <c r="Z21" s="1390"/>
      <c r="AA21" s="1369"/>
      <c r="AB21" s="1370"/>
      <c r="AC21" s="1370"/>
      <c r="AD21" s="291"/>
      <c r="AE21" s="294"/>
      <c r="AF21" s="1237"/>
      <c r="AG21" s="1238"/>
      <c r="AH21" s="1238"/>
      <c r="AI21" s="1238"/>
      <c r="AJ21" s="1238"/>
      <c r="AK21" s="1239"/>
      <c r="AL21" s="1237"/>
      <c r="AM21" s="1238"/>
      <c r="AN21" s="1238"/>
      <c r="AO21" s="1238"/>
      <c r="AP21" s="1238"/>
      <c r="AQ21" s="1239"/>
      <c r="AR21" s="76"/>
      <c r="AS21" s="76"/>
    </row>
    <row r="22" spans="1:45" ht="9" customHeight="1" x14ac:dyDescent="0.15">
      <c r="A22" s="243"/>
      <c r="B22" s="1315"/>
      <c r="C22" s="1335"/>
      <c r="D22" s="1336"/>
      <c r="E22" s="1336"/>
      <c r="F22" s="1337"/>
      <c r="G22" s="1275"/>
      <c r="H22" s="1324"/>
      <c r="I22" s="1343"/>
      <c r="J22" s="1343"/>
      <c r="K22" s="1288"/>
      <c r="L22" s="1288"/>
      <c r="M22" s="1288"/>
      <c r="N22" s="1288"/>
      <c r="O22" s="1325"/>
      <c r="P22" s="1325"/>
      <c r="Q22" s="1325"/>
      <c r="R22" s="1325"/>
      <c r="S22" s="138"/>
      <c r="T22" s="1400"/>
      <c r="U22" s="1401"/>
      <c r="V22" s="1401"/>
      <c r="W22" s="1401"/>
      <c r="X22" s="1402"/>
      <c r="Y22" s="1389"/>
      <c r="Z22" s="1390"/>
      <c r="AA22" s="1367"/>
      <c r="AB22" s="1368"/>
      <c r="AC22" s="1368"/>
      <c r="AD22" s="289"/>
      <c r="AE22" s="290"/>
      <c r="AF22" s="1237"/>
      <c r="AG22" s="1238"/>
      <c r="AH22" s="1238"/>
      <c r="AI22" s="1238"/>
      <c r="AJ22" s="1238"/>
      <c r="AK22" s="1239"/>
      <c r="AL22" s="1237"/>
      <c r="AM22" s="1238"/>
      <c r="AN22" s="1238"/>
      <c r="AO22" s="1238"/>
      <c r="AP22" s="1238"/>
      <c r="AQ22" s="1239"/>
      <c r="AR22" s="76"/>
      <c r="AS22" s="76"/>
    </row>
    <row r="23" spans="1:45" ht="11.25" customHeight="1" x14ac:dyDescent="0.15">
      <c r="A23" s="243"/>
      <c r="B23" s="1315"/>
      <c r="C23" s="1268" t="s">
        <v>1060</v>
      </c>
      <c r="D23" s="1270"/>
      <c r="E23" s="1274" t="s">
        <v>1061</v>
      </c>
      <c r="F23" s="1274" t="s">
        <v>113</v>
      </c>
      <c r="G23" s="1274" t="s">
        <v>1056</v>
      </c>
      <c r="H23" s="1323">
        <f>計算シート!I15</f>
        <v>0</v>
      </c>
      <c r="I23" s="1343"/>
      <c r="J23" s="1343"/>
      <c r="K23" s="1288" t="s">
        <v>840</v>
      </c>
      <c r="L23" s="1288"/>
      <c r="M23" s="1288"/>
      <c r="N23" s="1288" t="s">
        <v>83</v>
      </c>
      <c r="O23" s="1325">
        <f>計算シート!I40</f>
        <v>0</v>
      </c>
      <c r="P23" s="1325"/>
      <c r="Q23" s="1325"/>
      <c r="R23" s="1325"/>
      <c r="S23" s="138"/>
      <c r="T23" s="1403"/>
      <c r="U23" s="1404"/>
      <c r="V23" s="1404"/>
      <c r="W23" s="1404"/>
      <c r="X23" s="1405"/>
      <c r="Y23" s="1391"/>
      <c r="Z23" s="1392"/>
      <c r="AA23" s="1369"/>
      <c r="AB23" s="1370"/>
      <c r="AC23" s="1370"/>
      <c r="AD23" s="291"/>
      <c r="AE23" s="292"/>
      <c r="AF23" s="1240"/>
      <c r="AG23" s="1241"/>
      <c r="AH23" s="1241"/>
      <c r="AI23" s="1241"/>
      <c r="AJ23" s="1241"/>
      <c r="AK23" s="1242"/>
      <c r="AL23" s="1240"/>
      <c r="AM23" s="1241"/>
      <c r="AN23" s="1241"/>
      <c r="AO23" s="1241"/>
      <c r="AP23" s="1241"/>
      <c r="AQ23" s="1242"/>
      <c r="AR23" s="76"/>
      <c r="AS23" s="76"/>
    </row>
    <row r="24" spans="1:45" ht="10.5" customHeight="1" x14ac:dyDescent="0.15">
      <c r="A24" s="243"/>
      <c r="B24" s="1315"/>
      <c r="C24" s="1338"/>
      <c r="D24" s="1339"/>
      <c r="E24" s="1275"/>
      <c r="F24" s="1275"/>
      <c r="G24" s="1275"/>
      <c r="H24" s="1324"/>
      <c r="I24" s="1343"/>
      <c r="J24" s="1343"/>
      <c r="K24" s="1288"/>
      <c r="L24" s="1288"/>
      <c r="M24" s="1288"/>
      <c r="N24" s="1288"/>
      <c r="O24" s="1325"/>
      <c r="P24" s="1325"/>
      <c r="Q24" s="1325"/>
      <c r="R24" s="1325"/>
      <c r="S24" s="138"/>
      <c r="T24" s="1371"/>
      <c r="U24" s="1372"/>
      <c r="V24" s="1372"/>
      <c r="W24" s="1372"/>
      <c r="X24" s="1373"/>
      <c r="Y24" s="1387"/>
      <c r="Z24" s="1388"/>
      <c r="AA24" s="1367"/>
      <c r="AB24" s="1368"/>
      <c r="AC24" s="1368"/>
      <c r="AD24" s="289"/>
      <c r="AE24" s="293"/>
      <c r="AF24" s="1234"/>
      <c r="AG24" s="1235"/>
      <c r="AH24" s="1235"/>
      <c r="AI24" s="1235"/>
      <c r="AJ24" s="1235"/>
      <c r="AK24" s="1236"/>
      <c r="AL24" s="1234"/>
      <c r="AM24" s="1235"/>
      <c r="AN24" s="1235"/>
      <c r="AO24" s="1235"/>
      <c r="AP24" s="1235"/>
      <c r="AQ24" s="1236"/>
      <c r="AR24" s="76"/>
      <c r="AS24" s="76"/>
    </row>
    <row r="25" spans="1:45" ht="11.1" customHeight="1" x14ac:dyDescent="0.15">
      <c r="A25" s="243"/>
      <c r="B25" s="1315"/>
      <c r="C25" s="1338"/>
      <c r="D25" s="1339"/>
      <c r="E25" s="1274" t="s">
        <v>1062</v>
      </c>
      <c r="F25" s="1274" t="s">
        <v>114</v>
      </c>
      <c r="G25" s="1274" t="s">
        <v>1057</v>
      </c>
      <c r="H25" s="1323">
        <f>計算シート!I16</f>
        <v>0</v>
      </c>
      <c r="I25" s="1343"/>
      <c r="J25" s="1343"/>
      <c r="K25" s="1288" t="s">
        <v>118</v>
      </c>
      <c r="L25" s="1288"/>
      <c r="M25" s="1288"/>
      <c r="N25" s="1288" t="s">
        <v>84</v>
      </c>
      <c r="O25" s="1325">
        <f>計算シート!I41</f>
        <v>0</v>
      </c>
      <c r="P25" s="1325"/>
      <c r="Q25" s="1325"/>
      <c r="R25" s="1325"/>
      <c r="S25" s="138"/>
      <c r="T25" s="1374"/>
      <c r="U25" s="1375"/>
      <c r="V25" s="1375"/>
      <c r="W25" s="1375"/>
      <c r="X25" s="1376"/>
      <c r="Y25" s="1389"/>
      <c r="Z25" s="1390"/>
      <c r="AA25" s="1369"/>
      <c r="AB25" s="1370"/>
      <c r="AC25" s="1370"/>
      <c r="AD25" s="291"/>
      <c r="AE25" s="294"/>
      <c r="AF25" s="1237"/>
      <c r="AG25" s="1238"/>
      <c r="AH25" s="1238"/>
      <c r="AI25" s="1238"/>
      <c r="AJ25" s="1238"/>
      <c r="AK25" s="1239"/>
      <c r="AL25" s="1237"/>
      <c r="AM25" s="1238"/>
      <c r="AN25" s="1238"/>
      <c r="AO25" s="1238"/>
      <c r="AP25" s="1238"/>
      <c r="AQ25" s="1239"/>
      <c r="AR25" s="76"/>
      <c r="AS25" s="76"/>
    </row>
    <row r="26" spans="1:45" ht="9.75" customHeight="1" x14ac:dyDescent="0.15">
      <c r="A26" s="243"/>
      <c r="B26" s="1315"/>
      <c r="C26" s="1271"/>
      <c r="D26" s="1273"/>
      <c r="E26" s="1275"/>
      <c r="F26" s="1275"/>
      <c r="G26" s="1275"/>
      <c r="H26" s="1324"/>
      <c r="I26" s="1343"/>
      <c r="J26" s="1343"/>
      <c r="K26" s="1288"/>
      <c r="L26" s="1288"/>
      <c r="M26" s="1288"/>
      <c r="N26" s="1288"/>
      <c r="O26" s="1325"/>
      <c r="P26" s="1325"/>
      <c r="Q26" s="1325"/>
      <c r="R26" s="1325"/>
      <c r="S26" s="138"/>
      <c r="T26" s="1374"/>
      <c r="U26" s="1375"/>
      <c r="V26" s="1375"/>
      <c r="W26" s="1375"/>
      <c r="X26" s="1376"/>
      <c r="Y26" s="1389"/>
      <c r="Z26" s="1390"/>
      <c r="AA26" s="1367"/>
      <c r="AB26" s="1368"/>
      <c r="AC26" s="1368"/>
      <c r="AD26" s="289"/>
      <c r="AE26" s="290"/>
      <c r="AF26" s="1237"/>
      <c r="AG26" s="1238"/>
      <c r="AH26" s="1238"/>
      <c r="AI26" s="1238"/>
      <c r="AJ26" s="1238"/>
      <c r="AK26" s="1239"/>
      <c r="AL26" s="1237"/>
      <c r="AM26" s="1238"/>
      <c r="AN26" s="1238"/>
      <c r="AO26" s="1238"/>
      <c r="AP26" s="1238"/>
      <c r="AQ26" s="1239"/>
      <c r="AR26" s="76"/>
      <c r="AS26" s="76"/>
    </row>
    <row r="27" spans="1:45" ht="10.5" customHeight="1" x14ac:dyDescent="0.15">
      <c r="A27" s="243"/>
      <c r="B27" s="1315"/>
      <c r="C27" s="1332" t="s">
        <v>1032</v>
      </c>
      <c r="D27" s="1333"/>
      <c r="E27" s="1333"/>
      <c r="F27" s="1334"/>
      <c r="G27" s="1274" t="s">
        <v>62</v>
      </c>
      <c r="H27" s="1323">
        <f>H21-H23+H25</f>
        <v>0</v>
      </c>
      <c r="I27" s="1343"/>
      <c r="J27" s="1343"/>
      <c r="K27" s="1364" t="s">
        <v>77</v>
      </c>
      <c r="L27" s="1364"/>
      <c r="M27" s="1364"/>
      <c r="N27" s="1288" t="s">
        <v>85</v>
      </c>
      <c r="O27" s="1325">
        <f>計算シート!I42</f>
        <v>0</v>
      </c>
      <c r="P27" s="1325"/>
      <c r="Q27" s="1325"/>
      <c r="R27" s="1325"/>
      <c r="S27" s="138"/>
      <c r="T27" s="1377"/>
      <c r="U27" s="1378"/>
      <c r="V27" s="1378"/>
      <c r="W27" s="1378"/>
      <c r="X27" s="1379"/>
      <c r="Y27" s="1391"/>
      <c r="Z27" s="1392"/>
      <c r="AA27" s="1369"/>
      <c r="AB27" s="1370"/>
      <c r="AC27" s="1370"/>
      <c r="AD27" s="291"/>
      <c r="AE27" s="292"/>
      <c r="AF27" s="1240"/>
      <c r="AG27" s="1241"/>
      <c r="AH27" s="1241"/>
      <c r="AI27" s="1241"/>
      <c r="AJ27" s="1241"/>
      <c r="AK27" s="1242"/>
      <c r="AL27" s="1240"/>
      <c r="AM27" s="1241"/>
      <c r="AN27" s="1241"/>
      <c r="AO27" s="1241"/>
      <c r="AP27" s="1241"/>
      <c r="AQ27" s="1242"/>
      <c r="AR27" s="76"/>
      <c r="AS27" s="76"/>
    </row>
    <row r="28" spans="1:45" ht="10.5" customHeight="1" x14ac:dyDescent="0.15">
      <c r="A28" s="243"/>
      <c r="B28" s="1316"/>
      <c r="C28" s="1335"/>
      <c r="D28" s="1336"/>
      <c r="E28" s="1336"/>
      <c r="F28" s="1337"/>
      <c r="G28" s="1275"/>
      <c r="H28" s="1324"/>
      <c r="I28" s="1343"/>
      <c r="J28" s="1343"/>
      <c r="K28" s="1364"/>
      <c r="L28" s="1364"/>
      <c r="M28" s="1364"/>
      <c r="N28" s="1288"/>
      <c r="O28" s="1325"/>
      <c r="P28" s="1325"/>
      <c r="Q28" s="1325"/>
      <c r="R28" s="1325"/>
      <c r="S28" s="138"/>
      <c r="T28" s="1282" t="s">
        <v>1009</v>
      </c>
      <c r="U28" s="1283"/>
      <c r="V28" s="1283"/>
      <c r="W28" s="1283"/>
      <c r="X28" s="1284"/>
      <c r="Y28" s="1387"/>
      <c r="Z28" s="1388"/>
      <c r="AA28" s="1380">
        <f>AA16+AA20+AA24</f>
        <v>0</v>
      </c>
      <c r="AB28" s="1381"/>
      <c r="AC28" s="1381"/>
      <c r="AD28" s="1381"/>
      <c r="AE28" s="272"/>
      <c r="AF28" s="251" t="s">
        <v>63</v>
      </c>
      <c r="AG28" s="252"/>
      <c r="AH28" s="253"/>
      <c r="AI28" s="254"/>
      <c r="AJ28" s="254"/>
      <c r="AK28" s="255"/>
      <c r="AL28" s="276"/>
      <c r="AM28" s="277"/>
      <c r="AN28" s="277"/>
      <c r="AO28" s="277"/>
      <c r="AP28" s="277"/>
      <c r="AQ28" s="278"/>
      <c r="AR28" s="76"/>
      <c r="AS28" s="76"/>
    </row>
    <row r="29" spans="1:45" ht="8.25" customHeight="1" x14ac:dyDescent="0.15">
      <c r="A29" s="243"/>
      <c r="B29" s="1314" t="s">
        <v>1029</v>
      </c>
      <c r="C29" s="1262" t="s">
        <v>128</v>
      </c>
      <c r="D29" s="1263"/>
      <c r="E29" s="1263"/>
      <c r="F29" s="1264"/>
      <c r="G29" s="1274" t="s">
        <v>63</v>
      </c>
      <c r="H29" s="1323">
        <f>計算シート!I23</f>
        <v>0</v>
      </c>
      <c r="I29" s="1343"/>
      <c r="J29" s="1343"/>
      <c r="K29" s="1262" t="s">
        <v>119</v>
      </c>
      <c r="L29" s="1263"/>
      <c r="M29" s="1264"/>
      <c r="N29" s="1274" t="s">
        <v>86</v>
      </c>
      <c r="O29" s="1326">
        <f>計算シート!I43</f>
        <v>0</v>
      </c>
      <c r="P29" s="1327"/>
      <c r="Q29" s="1327"/>
      <c r="R29" s="1328"/>
      <c r="S29" s="138"/>
      <c r="T29" s="1384"/>
      <c r="U29" s="1385"/>
      <c r="V29" s="1385"/>
      <c r="W29" s="1385"/>
      <c r="X29" s="1386"/>
      <c r="Y29" s="1389"/>
      <c r="Z29" s="1390"/>
      <c r="AA29" s="1382"/>
      <c r="AB29" s="1383"/>
      <c r="AC29" s="1383"/>
      <c r="AD29" s="1383"/>
      <c r="AE29" s="273"/>
      <c r="AF29" s="1276">
        <f>H29</f>
        <v>0</v>
      </c>
      <c r="AG29" s="1277"/>
      <c r="AH29" s="1277"/>
      <c r="AI29" s="1277"/>
      <c r="AJ29" s="1277"/>
      <c r="AK29" s="1278"/>
      <c r="AL29" s="1251">
        <f>SUM(AL17:AQ27)</f>
        <v>0</v>
      </c>
      <c r="AM29" s="1252"/>
      <c r="AN29" s="1252"/>
      <c r="AO29" s="1252"/>
      <c r="AP29" s="1252"/>
      <c r="AQ29" s="1253"/>
      <c r="AR29" s="76"/>
      <c r="AS29" s="76"/>
    </row>
    <row r="30" spans="1:45" ht="11.25" customHeight="1" x14ac:dyDescent="0.15">
      <c r="A30" s="243"/>
      <c r="B30" s="1315"/>
      <c r="C30" s="1265"/>
      <c r="D30" s="1266"/>
      <c r="E30" s="1266"/>
      <c r="F30" s="1267"/>
      <c r="G30" s="1275"/>
      <c r="H30" s="1324"/>
      <c r="I30" s="1343"/>
      <c r="J30" s="1343"/>
      <c r="K30" s="1265"/>
      <c r="L30" s="1266"/>
      <c r="M30" s="1267"/>
      <c r="N30" s="1275"/>
      <c r="O30" s="1329"/>
      <c r="P30" s="1330"/>
      <c r="Q30" s="1330"/>
      <c r="R30" s="1331"/>
      <c r="S30" s="138"/>
      <c r="T30" s="1384"/>
      <c r="U30" s="1385"/>
      <c r="V30" s="1385"/>
      <c r="W30" s="1385"/>
      <c r="X30" s="1386"/>
      <c r="Y30" s="1389"/>
      <c r="Z30" s="1390"/>
      <c r="AA30" s="1380">
        <f>AA18+AA22+AA26</f>
        <v>0</v>
      </c>
      <c r="AB30" s="1381"/>
      <c r="AC30" s="1381"/>
      <c r="AD30" s="1381"/>
      <c r="AE30" s="274"/>
      <c r="AF30" s="1276"/>
      <c r="AG30" s="1277"/>
      <c r="AH30" s="1277"/>
      <c r="AI30" s="1277"/>
      <c r="AJ30" s="1277"/>
      <c r="AK30" s="1278"/>
      <c r="AL30" s="1251"/>
      <c r="AM30" s="1252"/>
      <c r="AN30" s="1252"/>
      <c r="AO30" s="1252"/>
      <c r="AP30" s="1252"/>
      <c r="AQ30" s="1253"/>
      <c r="AR30" s="76"/>
      <c r="AS30" s="76"/>
    </row>
    <row r="31" spans="1:45" ht="8.25" customHeight="1" x14ac:dyDescent="0.15">
      <c r="A31" s="243"/>
      <c r="B31" s="1354"/>
      <c r="C31" s="1262" t="s">
        <v>78</v>
      </c>
      <c r="D31" s="1263"/>
      <c r="E31" s="1263"/>
      <c r="F31" s="1264"/>
      <c r="G31" s="1274" t="s">
        <v>64</v>
      </c>
      <c r="H31" s="1323">
        <f>計算シート!I24</f>
        <v>0</v>
      </c>
      <c r="I31" s="1343"/>
      <c r="J31" s="1343"/>
      <c r="K31" s="1262" t="s">
        <v>842</v>
      </c>
      <c r="L31" s="1263"/>
      <c r="M31" s="1264"/>
      <c r="N31" s="1274" t="s">
        <v>87</v>
      </c>
      <c r="O31" s="1326">
        <f>計算シート!I44</f>
        <v>0</v>
      </c>
      <c r="P31" s="1327"/>
      <c r="Q31" s="1327"/>
      <c r="R31" s="1328"/>
      <c r="S31" s="138"/>
      <c r="T31" s="1285"/>
      <c r="U31" s="1286"/>
      <c r="V31" s="1286"/>
      <c r="W31" s="1286"/>
      <c r="X31" s="1287"/>
      <c r="Y31" s="1391"/>
      <c r="Z31" s="1392"/>
      <c r="AA31" s="1382"/>
      <c r="AB31" s="1383"/>
      <c r="AC31" s="1383"/>
      <c r="AD31" s="1383"/>
      <c r="AE31" s="275"/>
      <c r="AF31" s="1279"/>
      <c r="AG31" s="1280"/>
      <c r="AH31" s="1280"/>
      <c r="AI31" s="1280"/>
      <c r="AJ31" s="1280"/>
      <c r="AK31" s="1281"/>
      <c r="AL31" s="279"/>
      <c r="AM31" s="280"/>
      <c r="AN31" s="280"/>
      <c r="AO31" s="280"/>
      <c r="AP31" s="280"/>
      <c r="AQ31" s="281"/>
      <c r="AR31" s="76"/>
      <c r="AS31" s="76"/>
    </row>
    <row r="32" spans="1:45" ht="12" customHeight="1" x14ac:dyDescent="0.15">
      <c r="A32" s="243"/>
      <c r="B32" s="1354"/>
      <c r="C32" s="1265"/>
      <c r="D32" s="1266"/>
      <c r="E32" s="1266"/>
      <c r="F32" s="1267"/>
      <c r="G32" s="1275"/>
      <c r="H32" s="1324"/>
      <c r="I32" s="1343"/>
      <c r="J32" s="1343"/>
      <c r="K32" s="1265"/>
      <c r="L32" s="1266"/>
      <c r="M32" s="1267"/>
      <c r="N32" s="1275"/>
      <c r="O32" s="1329"/>
      <c r="P32" s="1330"/>
      <c r="Q32" s="1330"/>
      <c r="R32" s="1331"/>
      <c r="S32" s="138"/>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76"/>
      <c r="AS32" s="76"/>
    </row>
    <row r="33" spans="1:45" ht="21.75" customHeight="1" x14ac:dyDescent="0.15">
      <c r="A33" s="243"/>
      <c r="B33" s="1354"/>
      <c r="C33" s="1259" t="s">
        <v>115</v>
      </c>
      <c r="D33" s="1260"/>
      <c r="E33" s="1260"/>
      <c r="F33" s="1261"/>
      <c r="G33" s="246" t="s">
        <v>57</v>
      </c>
      <c r="H33" s="250">
        <f>計算シート!I25</f>
        <v>0</v>
      </c>
      <c r="I33" s="1343"/>
      <c r="J33" s="1343"/>
      <c r="K33" s="1288" t="s">
        <v>102</v>
      </c>
      <c r="L33" s="1288"/>
      <c r="M33" s="1288"/>
      <c r="N33" s="246" t="s">
        <v>88</v>
      </c>
      <c r="O33" s="1320">
        <f>計算シート!I45</f>
        <v>0</v>
      </c>
      <c r="P33" s="1320"/>
      <c r="Q33" s="1320"/>
      <c r="R33" s="1320"/>
      <c r="S33" s="140"/>
      <c r="T33" s="1254" t="s">
        <v>984</v>
      </c>
      <c r="U33" s="1254"/>
      <c r="V33" s="1254"/>
      <c r="W33" s="1254"/>
      <c r="X33" s="1254"/>
      <c r="Y33" s="1254"/>
      <c r="Z33" s="1254"/>
      <c r="AA33" s="1254"/>
      <c r="AB33" s="1254"/>
      <c r="AC33" s="1254"/>
      <c r="AD33" s="1254"/>
      <c r="AE33" s="1254"/>
      <c r="AF33" s="1254"/>
      <c r="AG33" s="1254"/>
      <c r="AH33" s="1254"/>
      <c r="AI33" s="1254"/>
      <c r="AJ33" s="1254"/>
      <c r="AK33" s="1254"/>
      <c r="AL33" s="1254"/>
      <c r="AM33" s="1254"/>
      <c r="AN33" s="1254"/>
      <c r="AO33" s="1254"/>
      <c r="AP33" s="1254"/>
      <c r="AQ33" s="1254"/>
      <c r="AR33" s="76"/>
      <c r="AS33" s="76"/>
    </row>
    <row r="34" spans="1:45" ht="20.25" customHeight="1" x14ac:dyDescent="0.15">
      <c r="A34" s="243"/>
      <c r="B34" s="1354"/>
      <c r="C34" s="1259" t="s">
        <v>129</v>
      </c>
      <c r="D34" s="1260"/>
      <c r="E34" s="1260"/>
      <c r="F34" s="1261"/>
      <c r="G34" s="246" t="s">
        <v>65</v>
      </c>
      <c r="H34" s="250">
        <f>計算シート!I26</f>
        <v>0</v>
      </c>
      <c r="I34" s="1343"/>
      <c r="J34" s="1343"/>
      <c r="K34" s="1288" t="s">
        <v>103</v>
      </c>
      <c r="L34" s="1288"/>
      <c r="M34" s="1288"/>
      <c r="N34" s="246" t="s">
        <v>89</v>
      </c>
      <c r="O34" s="1320">
        <f>計算シート!I46</f>
        <v>0</v>
      </c>
      <c r="P34" s="1320"/>
      <c r="Q34" s="1320"/>
      <c r="R34" s="1320"/>
      <c r="S34" s="140"/>
      <c r="T34" s="1406" t="s">
        <v>985</v>
      </c>
      <c r="U34" s="1407"/>
      <c r="V34" s="1407"/>
      <c r="W34" s="1407"/>
      <c r="X34" s="1407"/>
      <c r="Y34" s="1407"/>
      <c r="Z34" s="1407"/>
      <c r="AA34" s="1408"/>
      <c r="AB34" s="1257" t="s">
        <v>111</v>
      </c>
      <c r="AC34" s="1257"/>
      <c r="AD34" s="1257"/>
      <c r="AE34" s="1257"/>
      <c r="AF34" s="1221" t="s">
        <v>110</v>
      </c>
      <c r="AG34" s="1221"/>
      <c r="AH34" s="1221"/>
      <c r="AI34" s="1221"/>
      <c r="AJ34" s="1221"/>
      <c r="AK34" s="1220" t="s">
        <v>5</v>
      </c>
      <c r="AL34" s="1220"/>
      <c r="AM34" s="1220"/>
      <c r="AN34" s="1220"/>
      <c r="AO34" s="1220"/>
      <c r="AP34" s="1220"/>
      <c r="AQ34" s="1220"/>
      <c r="AR34" s="76"/>
      <c r="AS34" s="76"/>
    </row>
    <row r="35" spans="1:45" ht="20.25" customHeight="1" x14ac:dyDescent="0.15">
      <c r="A35" s="243"/>
      <c r="B35" s="1354"/>
      <c r="C35" s="1259" t="s">
        <v>116</v>
      </c>
      <c r="D35" s="1260"/>
      <c r="E35" s="1260"/>
      <c r="F35" s="1261"/>
      <c r="G35" s="246" t="s">
        <v>66</v>
      </c>
      <c r="H35" s="250">
        <f>計算シート!I27</f>
        <v>0</v>
      </c>
      <c r="I35" s="1343"/>
      <c r="J35" s="1343"/>
      <c r="K35" s="1359" t="s">
        <v>1037</v>
      </c>
      <c r="L35" s="1288" t="s">
        <v>1061</v>
      </c>
      <c r="M35" s="1288"/>
      <c r="N35" s="246" t="s">
        <v>90</v>
      </c>
      <c r="O35" s="1320">
        <f>計算シート!I48</f>
        <v>0</v>
      </c>
      <c r="P35" s="1320"/>
      <c r="Q35" s="1320"/>
      <c r="R35" s="1320"/>
      <c r="S35" s="140"/>
      <c r="T35" s="1226"/>
      <c r="U35" s="1227"/>
      <c r="V35" s="1227"/>
      <c r="W35" s="1227"/>
      <c r="X35" s="1227"/>
      <c r="Y35" s="1227"/>
      <c r="Z35" s="1227"/>
      <c r="AA35" s="1228"/>
      <c r="AB35" s="1469"/>
      <c r="AC35" s="1469"/>
      <c r="AD35" s="1469"/>
      <c r="AE35" s="1469"/>
      <c r="AF35" s="287"/>
      <c r="AG35" s="1231"/>
      <c r="AH35" s="1231"/>
      <c r="AI35" s="1231"/>
      <c r="AJ35" s="288"/>
      <c r="AK35" s="1232"/>
      <c r="AL35" s="1233"/>
      <c r="AM35" s="1233"/>
      <c r="AN35" s="1233"/>
      <c r="AO35" s="1233"/>
      <c r="AP35" s="1233"/>
      <c r="AQ35" s="236" t="s">
        <v>909</v>
      </c>
      <c r="AR35" s="76"/>
      <c r="AS35" s="76"/>
    </row>
    <row r="36" spans="1:45" ht="20.25" customHeight="1" x14ac:dyDescent="0.15">
      <c r="A36" s="243"/>
      <c r="B36" s="1354"/>
      <c r="C36" s="1359" t="s">
        <v>845</v>
      </c>
      <c r="D36" s="1259" t="s">
        <v>74</v>
      </c>
      <c r="E36" s="1260"/>
      <c r="F36" s="1261"/>
      <c r="G36" s="246" t="s">
        <v>67</v>
      </c>
      <c r="H36" s="250">
        <f>計算シート!I28</f>
        <v>0</v>
      </c>
      <c r="I36" s="1343"/>
      <c r="J36" s="1343"/>
      <c r="K36" s="1288"/>
      <c r="L36" s="1288" t="s">
        <v>95</v>
      </c>
      <c r="M36" s="1288"/>
      <c r="N36" s="246" t="s">
        <v>91</v>
      </c>
      <c r="O36" s="1320">
        <f>計算シート!I49</f>
        <v>0</v>
      </c>
      <c r="P36" s="1320"/>
      <c r="Q36" s="1320"/>
      <c r="R36" s="1320"/>
      <c r="S36" s="140"/>
      <c r="T36" s="1226"/>
      <c r="U36" s="1227"/>
      <c r="V36" s="1227"/>
      <c r="W36" s="1227"/>
      <c r="X36" s="1227"/>
      <c r="Y36" s="1227"/>
      <c r="Z36" s="1227"/>
      <c r="AA36" s="1228"/>
      <c r="AB36" s="1469"/>
      <c r="AC36" s="1469"/>
      <c r="AD36" s="1469"/>
      <c r="AE36" s="1469"/>
      <c r="AF36" s="206"/>
      <c r="AG36" s="1222"/>
      <c r="AH36" s="1222"/>
      <c r="AI36" s="1222"/>
      <c r="AJ36" s="286"/>
      <c r="AK36" s="1232"/>
      <c r="AL36" s="1233"/>
      <c r="AM36" s="1233"/>
      <c r="AN36" s="1233"/>
      <c r="AO36" s="1233"/>
      <c r="AP36" s="1233"/>
      <c r="AQ36" s="235"/>
      <c r="AR36" s="76"/>
      <c r="AS36" s="76"/>
    </row>
    <row r="37" spans="1:45" ht="21" customHeight="1" x14ac:dyDescent="0.15">
      <c r="A37" s="243"/>
      <c r="B37" s="1354"/>
      <c r="C37" s="1288"/>
      <c r="D37" s="1259" t="s">
        <v>96</v>
      </c>
      <c r="E37" s="1260"/>
      <c r="F37" s="1261"/>
      <c r="G37" s="246" t="s">
        <v>1042</v>
      </c>
      <c r="H37" s="250">
        <f>計算シート!I29</f>
        <v>0</v>
      </c>
      <c r="I37" s="1343"/>
      <c r="J37" s="1343"/>
      <c r="K37" s="1356" t="s">
        <v>120</v>
      </c>
      <c r="L37" s="1356"/>
      <c r="M37" s="1356"/>
      <c r="N37" s="246" t="s">
        <v>92</v>
      </c>
      <c r="O37" s="1320">
        <f>計算シート!I50</f>
        <v>0</v>
      </c>
      <c r="P37" s="1320"/>
      <c r="Q37" s="1320"/>
      <c r="R37" s="1320"/>
      <c r="S37" s="140"/>
      <c r="T37" s="1224" t="s">
        <v>986</v>
      </c>
      <c r="U37" s="1224"/>
      <c r="V37" s="1224"/>
      <c r="W37" s="1224"/>
      <c r="X37" s="1224"/>
      <c r="Y37" s="1224"/>
      <c r="Z37" s="1224"/>
      <c r="AA37" s="1224"/>
      <c r="AB37" s="1224"/>
      <c r="AC37" s="1224"/>
      <c r="AD37" s="1224"/>
      <c r="AE37" s="1224"/>
      <c r="AF37" s="1224"/>
      <c r="AG37" s="1224"/>
      <c r="AH37" s="1224"/>
      <c r="AI37" s="1224"/>
      <c r="AJ37" s="1224"/>
      <c r="AK37" s="1224"/>
      <c r="AL37" s="1224"/>
      <c r="AM37" s="1224"/>
      <c r="AN37" s="1224"/>
      <c r="AO37" s="1224"/>
      <c r="AP37" s="1224"/>
      <c r="AQ37" s="1224"/>
      <c r="AR37" s="76"/>
      <c r="AS37" s="76"/>
    </row>
    <row r="38" spans="1:45" ht="22.5" customHeight="1" x14ac:dyDescent="0.15">
      <c r="A38" s="243"/>
      <c r="B38" s="1354"/>
      <c r="C38" s="1288"/>
      <c r="D38" s="1259" t="s">
        <v>97</v>
      </c>
      <c r="E38" s="1260"/>
      <c r="F38" s="1261"/>
      <c r="G38" s="246" t="s">
        <v>68</v>
      </c>
      <c r="H38" s="250">
        <f>計算シート!I30</f>
        <v>0</v>
      </c>
      <c r="I38" s="1343"/>
      <c r="J38" s="1343"/>
      <c r="K38" s="1344" t="s">
        <v>121</v>
      </c>
      <c r="L38" s="1345"/>
      <c r="M38" s="1346"/>
      <c r="N38" s="246" t="s">
        <v>93</v>
      </c>
      <c r="O38" s="1320">
        <f>H36+H37+H38+H39+H40+H41+H42+H43+O15+O17+O19+O21+O23+O25+O27+O29+O31+O33+O34+O35-O36-O37</f>
        <v>0</v>
      </c>
      <c r="P38" s="1320"/>
      <c r="Q38" s="1320"/>
      <c r="R38" s="1320"/>
      <c r="S38" s="140"/>
      <c r="T38" s="1411" t="s">
        <v>122</v>
      </c>
      <c r="U38" s="1412"/>
      <c r="V38" s="1412"/>
      <c r="W38" s="1412"/>
      <c r="X38" s="1412"/>
      <c r="Y38" s="1413"/>
      <c r="Z38" s="1409" t="s">
        <v>109</v>
      </c>
      <c r="AA38" s="1410"/>
      <c r="AB38" s="1409" t="s">
        <v>987</v>
      </c>
      <c r="AC38" s="1410"/>
      <c r="AD38" s="144"/>
      <c r="AE38" s="144"/>
      <c r="AF38" s="1225"/>
      <c r="AG38" s="1225"/>
      <c r="AH38" s="1225"/>
      <c r="AI38" s="1225"/>
      <c r="AJ38" s="216"/>
      <c r="AK38" s="217"/>
      <c r="AL38" s="217"/>
      <c r="AM38" s="217"/>
      <c r="AN38" s="217"/>
      <c r="AO38" s="218"/>
      <c r="AP38" s="218"/>
      <c r="AQ38" s="218"/>
      <c r="AR38" s="76"/>
      <c r="AS38" s="76"/>
    </row>
    <row r="39" spans="1:45" ht="21" customHeight="1" x14ac:dyDescent="0.15">
      <c r="A39" s="243"/>
      <c r="B39" s="1354"/>
      <c r="C39" s="1288"/>
      <c r="D39" s="1259" t="s">
        <v>98</v>
      </c>
      <c r="E39" s="1260"/>
      <c r="F39" s="1261"/>
      <c r="G39" s="246" t="s">
        <v>69</v>
      </c>
      <c r="H39" s="250">
        <f>計算シート!I31</f>
        <v>0</v>
      </c>
      <c r="I39" s="1343"/>
      <c r="J39" s="1317" t="s">
        <v>174</v>
      </c>
      <c r="K39" s="1318"/>
      <c r="L39" s="1318"/>
      <c r="M39" s="1319"/>
      <c r="N39" s="246" t="s">
        <v>1065</v>
      </c>
      <c r="O39" s="1320">
        <f>H29+H31+H33+H34+H35+O38</f>
        <v>0</v>
      </c>
      <c r="P39" s="1320"/>
      <c r="Q39" s="1320"/>
      <c r="R39" s="1320"/>
      <c r="S39" s="140"/>
      <c r="T39" s="1226"/>
      <c r="U39" s="1227"/>
      <c r="V39" s="1227"/>
      <c r="W39" s="1227"/>
      <c r="X39" s="1227"/>
      <c r="Y39" s="310"/>
      <c r="Z39" s="1352"/>
      <c r="AA39" s="1353"/>
      <c r="AB39" s="269"/>
      <c r="AC39" s="154" t="s">
        <v>920</v>
      </c>
      <c r="AD39" s="208"/>
      <c r="AE39" s="208"/>
      <c r="AF39" s="1223"/>
      <c r="AG39" s="1223"/>
      <c r="AH39" s="1223"/>
      <c r="AI39" s="1223"/>
      <c r="AJ39" s="208"/>
      <c r="AK39" s="217"/>
      <c r="AL39" s="217"/>
      <c r="AM39" s="217"/>
      <c r="AN39" s="217"/>
      <c r="AO39" s="218"/>
      <c r="AP39" s="218"/>
      <c r="AQ39" s="217"/>
      <c r="AR39" s="76"/>
      <c r="AS39" s="76"/>
    </row>
    <row r="40" spans="1:45" ht="20.25" customHeight="1" x14ac:dyDescent="0.15">
      <c r="A40" s="243"/>
      <c r="B40" s="1354"/>
      <c r="C40" s="1288"/>
      <c r="D40" s="1259" t="s">
        <v>99</v>
      </c>
      <c r="E40" s="1260"/>
      <c r="F40" s="1261"/>
      <c r="G40" s="246" t="s">
        <v>70</v>
      </c>
      <c r="H40" s="250">
        <f>計算シート!I32</f>
        <v>0</v>
      </c>
      <c r="I40" s="1357" t="s">
        <v>175</v>
      </c>
      <c r="J40" s="1288"/>
      <c r="K40" s="1288"/>
      <c r="L40" s="1288"/>
      <c r="M40" s="1288"/>
      <c r="N40" s="246" t="s">
        <v>1066</v>
      </c>
      <c r="O40" s="1320">
        <f>H27-O39</f>
        <v>0</v>
      </c>
      <c r="P40" s="1320"/>
      <c r="Q40" s="1320"/>
      <c r="R40" s="1320"/>
      <c r="S40" s="140"/>
      <c r="T40" s="1226"/>
      <c r="U40" s="1227"/>
      <c r="V40" s="1227"/>
      <c r="W40" s="1227"/>
      <c r="X40" s="1227"/>
      <c r="Y40" s="310"/>
      <c r="Z40" s="1352"/>
      <c r="AA40" s="1353"/>
      <c r="AB40" s="1365"/>
      <c r="AC40" s="1366"/>
      <c r="AD40" s="203"/>
      <c r="AE40" s="203"/>
      <c r="AF40" s="1350"/>
      <c r="AG40" s="1350"/>
      <c r="AH40" s="1350"/>
      <c r="AI40" s="1351"/>
      <c r="AJ40" s="220"/>
      <c r="AK40" s="217"/>
      <c r="AL40" s="217"/>
      <c r="AM40" s="217"/>
      <c r="AN40" s="217"/>
      <c r="AO40" s="218"/>
      <c r="AP40" s="218"/>
      <c r="AQ40" s="221"/>
      <c r="AR40" s="76"/>
      <c r="AS40" s="76"/>
    </row>
    <row r="41" spans="1:45" ht="20.25" customHeight="1" x14ac:dyDescent="0.15">
      <c r="A41" s="243"/>
      <c r="B41" s="1354"/>
      <c r="C41" s="1288"/>
      <c r="D41" s="1259" t="s">
        <v>100</v>
      </c>
      <c r="E41" s="1260"/>
      <c r="F41" s="1261"/>
      <c r="G41" s="246" t="s">
        <v>71</v>
      </c>
      <c r="H41" s="250">
        <f>計算シート!I33</f>
        <v>0</v>
      </c>
      <c r="I41" s="1288" t="s">
        <v>1033</v>
      </c>
      <c r="J41" s="1288"/>
      <c r="K41" s="1288"/>
      <c r="L41" s="1288"/>
      <c r="M41" s="1288"/>
      <c r="N41" s="246" t="s">
        <v>1067</v>
      </c>
      <c r="O41" s="1320">
        <f>計算シート!I56</f>
        <v>0</v>
      </c>
      <c r="P41" s="1320"/>
      <c r="Q41" s="1320"/>
      <c r="R41" s="1320"/>
      <c r="S41" s="140"/>
      <c r="T41" s="1226"/>
      <c r="U41" s="1227"/>
      <c r="V41" s="1227"/>
      <c r="W41" s="1227"/>
      <c r="X41" s="1227"/>
      <c r="Y41" s="310"/>
      <c r="Z41" s="1352"/>
      <c r="AA41" s="1353"/>
      <c r="AB41" s="1365"/>
      <c r="AC41" s="1366"/>
      <c r="AD41" s="203"/>
      <c r="AE41" s="203"/>
      <c r="AF41" s="1350"/>
      <c r="AG41" s="1350"/>
      <c r="AH41" s="1350"/>
      <c r="AI41" s="1351"/>
      <c r="AJ41" s="220"/>
      <c r="AK41" s="222"/>
      <c r="AL41" s="222"/>
      <c r="AM41" s="1363" t="s">
        <v>19</v>
      </c>
      <c r="AN41" s="1363"/>
      <c r="AO41" s="1363"/>
      <c r="AP41" s="1363"/>
      <c r="AQ41" s="1363"/>
      <c r="AR41" s="76"/>
      <c r="AS41" s="76"/>
    </row>
    <row r="42" spans="1:45" ht="21" customHeight="1" x14ac:dyDescent="0.15">
      <c r="A42" s="243"/>
      <c r="B42" s="1354"/>
      <c r="C42" s="1288"/>
      <c r="D42" s="1360" t="s">
        <v>75</v>
      </c>
      <c r="E42" s="1361"/>
      <c r="F42" s="1362"/>
      <c r="G42" s="246" t="s">
        <v>72</v>
      </c>
      <c r="H42" s="250">
        <f>計算シート!I34</f>
        <v>0</v>
      </c>
      <c r="I42" s="1288" t="s">
        <v>1064</v>
      </c>
      <c r="J42" s="1288"/>
      <c r="K42" s="1288"/>
      <c r="L42" s="1288"/>
      <c r="M42" s="1288"/>
      <c r="N42" s="246" t="s">
        <v>1068</v>
      </c>
      <c r="O42" s="1320">
        <f>O40-O41</f>
        <v>0</v>
      </c>
      <c r="P42" s="1320"/>
      <c r="Q42" s="1320"/>
      <c r="R42" s="1320"/>
      <c r="S42" s="140"/>
      <c r="T42" s="1226"/>
      <c r="U42" s="1227"/>
      <c r="V42" s="1227"/>
      <c r="W42" s="1227"/>
      <c r="X42" s="1227"/>
      <c r="Y42" s="310"/>
      <c r="Z42" s="1352"/>
      <c r="AA42" s="1353"/>
      <c r="AB42" s="1365"/>
      <c r="AC42" s="1366"/>
      <c r="AD42" s="203"/>
      <c r="AE42" s="203"/>
      <c r="AF42" s="219"/>
      <c r="AG42" s="219"/>
      <c r="AH42" s="219"/>
      <c r="AI42" s="220"/>
      <c r="AJ42" s="224"/>
      <c r="AK42" s="225"/>
      <c r="AL42" s="225"/>
      <c r="AM42" s="226" t="s">
        <v>105</v>
      </c>
      <c r="AN42" s="227"/>
      <c r="AO42" s="228"/>
      <c r="AP42" s="229"/>
      <c r="AQ42" s="230"/>
      <c r="AR42" s="76"/>
      <c r="AS42" s="76"/>
    </row>
    <row r="43" spans="1:45" ht="20.25" customHeight="1" x14ac:dyDescent="0.15">
      <c r="A43" s="243"/>
      <c r="B43" s="1355"/>
      <c r="C43" s="1288"/>
      <c r="D43" s="1259" t="s">
        <v>76</v>
      </c>
      <c r="E43" s="1260"/>
      <c r="F43" s="1261"/>
      <c r="G43" s="246" t="s">
        <v>73</v>
      </c>
      <c r="H43" s="250">
        <f>計算シート!I35</f>
        <v>0</v>
      </c>
      <c r="I43" s="1357" t="s">
        <v>860</v>
      </c>
      <c r="J43" s="1358"/>
      <c r="K43" s="1358"/>
      <c r="L43" s="1358"/>
      <c r="M43" s="1358"/>
      <c r="N43" s="1358"/>
      <c r="O43" s="1349"/>
      <c r="P43" s="1349"/>
      <c r="Q43" s="1349"/>
      <c r="R43" s="1349"/>
      <c r="S43" s="141"/>
      <c r="T43" s="1217"/>
      <c r="U43" s="1218"/>
      <c r="V43" s="1218"/>
      <c r="W43" s="1218"/>
      <c r="X43" s="1218"/>
      <c r="Y43" s="1219"/>
      <c r="Z43" s="1255" t="s">
        <v>1046</v>
      </c>
      <c r="AA43" s="1256"/>
      <c r="AB43" s="256"/>
      <c r="AC43" s="257"/>
      <c r="AD43" s="212"/>
      <c r="AE43" s="212"/>
      <c r="AF43" s="95"/>
      <c r="AG43" s="95"/>
      <c r="AH43" s="215">
        <v>99</v>
      </c>
      <c r="AI43" s="1229"/>
      <c r="AJ43" s="1230"/>
      <c r="AK43" s="231"/>
      <c r="AL43" s="231"/>
      <c r="AM43" s="232"/>
      <c r="AN43" s="231"/>
      <c r="AO43" s="231"/>
      <c r="AP43" s="233"/>
      <c r="AQ43" s="234"/>
      <c r="AR43" s="76"/>
      <c r="AS43" s="76"/>
    </row>
    <row r="44" spans="1:45" ht="10.5" customHeight="1" x14ac:dyDescent="0.15">
      <c r="A44" s="243"/>
      <c r="B44" s="247"/>
      <c r="C44" s="248"/>
      <c r="D44" s="248"/>
      <c r="E44" s="248"/>
      <c r="F44" s="248"/>
      <c r="G44" s="248"/>
      <c r="H44" s="210"/>
      <c r="I44" s="205"/>
      <c r="J44" s="248"/>
      <c r="K44" s="248"/>
      <c r="L44" s="248"/>
      <c r="M44" s="248"/>
      <c r="N44" s="248"/>
      <c r="O44" s="249"/>
      <c r="P44" s="249"/>
      <c r="Q44" s="249"/>
      <c r="R44" s="249"/>
      <c r="S44" s="211"/>
      <c r="T44" s="212"/>
      <c r="U44" s="212"/>
      <c r="V44" s="212"/>
      <c r="W44" s="212"/>
      <c r="X44" s="213"/>
      <c r="Y44" s="214"/>
      <c r="Z44" s="212"/>
      <c r="AA44" s="212"/>
      <c r="AB44" s="204"/>
      <c r="AC44" s="204"/>
      <c r="AD44" s="204"/>
      <c r="AE44" s="204"/>
      <c r="AF44" s="95"/>
      <c r="AG44" s="95"/>
      <c r="AH44" s="95"/>
      <c r="AI44" s="95"/>
      <c r="AJ44" s="95"/>
      <c r="AK44" s="95"/>
      <c r="AL44" s="95"/>
      <c r="AM44" s="95"/>
      <c r="AN44" s="95"/>
      <c r="AO44" s="95"/>
      <c r="AP44" s="95"/>
      <c r="AQ44" s="95"/>
      <c r="AR44" s="76"/>
      <c r="AS44" s="76"/>
    </row>
    <row r="45" spans="1:45" ht="10.5" customHeight="1" x14ac:dyDescent="0.15">
      <c r="A45" s="207"/>
      <c r="B45" s="1347" t="s">
        <v>154</v>
      </c>
      <c r="C45" s="1348"/>
      <c r="D45" s="1348"/>
      <c r="E45" s="1348"/>
      <c r="F45" s="1348"/>
      <c r="G45" s="1348"/>
      <c r="H45" s="1348"/>
      <c r="I45" s="1348"/>
      <c r="J45" s="1348"/>
      <c r="K45" s="1348"/>
      <c r="L45" s="1348"/>
      <c r="M45" s="1348"/>
      <c r="N45" s="1348"/>
      <c r="O45" s="1348"/>
      <c r="P45" s="1348"/>
      <c r="Q45" s="1348"/>
      <c r="R45" s="1348"/>
      <c r="S45" s="1348"/>
      <c r="T45" s="1348"/>
      <c r="U45" s="1348"/>
      <c r="V45" s="1348"/>
      <c r="W45" s="1348"/>
      <c r="X45" s="1348"/>
      <c r="Y45" s="1348"/>
      <c r="Z45" s="1348"/>
      <c r="AA45" s="1348"/>
      <c r="AB45" s="1348"/>
      <c r="AC45" s="1348"/>
      <c r="AD45" s="1348"/>
      <c r="AE45" s="1348"/>
      <c r="AF45" s="1348"/>
      <c r="AG45" s="1348"/>
      <c r="AH45" s="1348"/>
      <c r="AI45" s="1348"/>
      <c r="AJ45" s="1348"/>
      <c r="AK45" s="1348"/>
      <c r="AL45" s="1348"/>
      <c r="AM45" s="1348"/>
      <c r="AN45" s="1348"/>
      <c r="AO45" s="1348"/>
      <c r="AP45" s="1348"/>
      <c r="AQ45" s="1348"/>
      <c r="AR45" s="76"/>
      <c r="AS45" s="76"/>
    </row>
    <row r="46" spans="1:45" x14ac:dyDescent="0.15">
      <c r="B46" s="75"/>
      <c r="C46" s="75"/>
      <c r="D46" s="75"/>
      <c r="E46" s="75"/>
      <c r="F46" s="75"/>
      <c r="G46" s="75"/>
      <c r="H46" s="75"/>
      <c r="I46" s="75"/>
      <c r="J46" s="75"/>
      <c r="K46" s="75"/>
      <c r="L46" s="75"/>
      <c r="M46" s="75"/>
      <c r="N46" s="75"/>
      <c r="O46" s="75"/>
      <c r="P46" s="75"/>
      <c r="Q46" s="75"/>
      <c r="R46" s="75"/>
      <c r="S46" s="75"/>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row>
    <row r="47" spans="1:45" x14ac:dyDescent="0.15">
      <c r="B47" s="37"/>
      <c r="C47" s="37"/>
      <c r="D47" s="37"/>
      <c r="E47" s="37"/>
      <c r="F47" s="37"/>
      <c r="G47" s="38"/>
      <c r="H47" s="38"/>
      <c r="I47" s="39"/>
      <c r="J47" s="39"/>
      <c r="K47" s="39"/>
      <c r="L47" s="40"/>
      <c r="M47" s="40"/>
      <c r="N47" s="40"/>
      <c r="O47" s="40"/>
      <c r="P47" s="40"/>
      <c r="Q47" s="40"/>
      <c r="R47" s="40"/>
      <c r="S47" s="40"/>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row>
    <row r="48" spans="1:45" x14ac:dyDescent="0.15">
      <c r="B48" s="37"/>
      <c r="C48" s="696"/>
      <c r="D48" s="696"/>
      <c r="E48" s="37"/>
      <c r="F48" s="37"/>
      <c r="G48" s="38"/>
      <c r="H48" s="38"/>
      <c r="I48" s="39"/>
      <c r="J48" s="39"/>
      <c r="K48" s="39"/>
      <c r="L48" s="40"/>
      <c r="M48" s="40"/>
      <c r="N48" s="40"/>
      <c r="O48" s="40"/>
      <c r="P48" s="40"/>
      <c r="Q48" s="40"/>
      <c r="R48" s="40"/>
      <c r="S48" s="40"/>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row>
    <row r="49" spans="2:45" x14ac:dyDescent="0.15">
      <c r="B49" s="37"/>
      <c r="C49" s="696"/>
      <c r="D49" s="696"/>
      <c r="E49" s="37"/>
      <c r="F49" s="37"/>
      <c r="G49" s="38"/>
      <c r="H49" s="38"/>
      <c r="I49" s="39"/>
      <c r="J49" s="39"/>
      <c r="K49" s="39"/>
      <c r="L49" s="40"/>
      <c r="M49" s="40"/>
      <c r="N49" s="40"/>
      <c r="O49" s="40"/>
      <c r="P49" s="40"/>
      <c r="Q49" s="40"/>
      <c r="R49" s="40"/>
      <c r="S49" s="40"/>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row>
    <row r="50" spans="2:45" x14ac:dyDescent="0.15">
      <c r="B50" s="37"/>
      <c r="C50" s="696"/>
      <c r="D50" s="696" t="s">
        <v>510</v>
      </c>
      <c r="E50" s="37"/>
      <c r="F50" s="37"/>
      <c r="G50" s="38"/>
      <c r="H50" s="38"/>
      <c r="I50" s="39"/>
      <c r="J50" s="39"/>
      <c r="K50" s="39"/>
      <c r="L50" s="40"/>
      <c r="M50" s="40"/>
      <c r="N50" s="40"/>
      <c r="O50" s="40"/>
      <c r="P50" s="40"/>
      <c r="Q50" s="40"/>
      <c r="R50" s="40"/>
      <c r="S50" s="40"/>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row>
    <row r="51" spans="2:45" x14ac:dyDescent="0.15">
      <c r="B51" s="37"/>
      <c r="C51" s="696"/>
      <c r="D51" s="696" t="s">
        <v>511</v>
      </c>
      <c r="E51" s="37"/>
      <c r="F51" s="37"/>
      <c r="G51" s="38"/>
      <c r="H51" s="38"/>
      <c r="I51" s="39"/>
      <c r="J51" s="39"/>
      <c r="K51" s="39"/>
      <c r="L51" s="40"/>
      <c r="M51" s="40"/>
      <c r="N51" s="40"/>
      <c r="O51" s="40"/>
      <c r="P51" s="40"/>
      <c r="Q51" s="40"/>
      <c r="R51" s="40"/>
      <c r="S51" s="40"/>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row>
    <row r="52" spans="2:45" x14ac:dyDescent="0.15">
      <c r="B52" s="37"/>
      <c r="C52" s="37"/>
      <c r="E52" s="37"/>
      <c r="F52" s="37"/>
      <c r="G52" s="38"/>
      <c r="H52" s="38"/>
      <c r="I52" s="39"/>
      <c r="J52" s="39"/>
      <c r="K52" s="39"/>
      <c r="L52" s="40"/>
      <c r="M52" s="40"/>
      <c r="N52" s="40"/>
      <c r="O52" s="40"/>
      <c r="P52" s="40"/>
      <c r="Q52" s="40"/>
      <c r="R52" s="40"/>
      <c r="S52" s="40"/>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row>
    <row r="53" spans="2:45" x14ac:dyDescent="0.15">
      <c r="B53" s="37"/>
      <c r="C53" s="37"/>
      <c r="D53" s="37"/>
      <c r="E53" s="37"/>
      <c r="F53" s="37"/>
      <c r="G53" s="38"/>
      <c r="H53" s="38"/>
      <c r="I53" s="39"/>
      <c r="J53" s="39"/>
      <c r="K53" s="39"/>
      <c r="L53" s="40"/>
      <c r="M53" s="40"/>
      <c r="N53" s="40"/>
      <c r="O53" s="40"/>
      <c r="P53" s="40"/>
      <c r="Q53" s="40"/>
      <c r="R53" s="40"/>
      <c r="S53" s="40"/>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row>
    <row r="54" spans="2:45" x14ac:dyDescent="0.15">
      <c r="B54" s="37"/>
      <c r="C54" s="37"/>
      <c r="D54" s="37"/>
      <c r="E54" s="37"/>
      <c r="F54" s="37"/>
      <c r="G54" s="38"/>
      <c r="H54" s="38"/>
      <c r="I54" s="39"/>
      <c r="J54" s="39"/>
      <c r="K54" s="39"/>
      <c r="L54" s="40"/>
      <c r="M54" s="40"/>
      <c r="N54" s="40"/>
      <c r="O54" s="40"/>
      <c r="P54" s="40"/>
      <c r="Q54" s="40"/>
      <c r="R54" s="40"/>
      <c r="S54" s="40"/>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row>
    <row r="55" spans="2:45" x14ac:dyDescent="0.15">
      <c r="B55" s="41"/>
      <c r="C55" s="41"/>
      <c r="D55" s="41"/>
      <c r="E55" s="41"/>
      <c r="F55" s="41"/>
      <c r="G55" s="41"/>
      <c r="H55" s="41"/>
      <c r="I55" s="40"/>
      <c r="J55" s="40"/>
      <c r="K55" s="40"/>
      <c r="L55" s="40"/>
      <c r="M55" s="40"/>
      <c r="N55" s="40"/>
      <c r="O55" s="40"/>
      <c r="P55" s="40"/>
      <c r="Q55" s="40"/>
      <c r="R55" s="40"/>
      <c r="S55" s="40"/>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row>
    <row r="56" spans="2:45" x14ac:dyDescent="0.15">
      <c r="B56" s="37"/>
      <c r="C56" s="37"/>
      <c r="D56" s="37"/>
      <c r="E56" s="37"/>
      <c r="F56" s="37"/>
      <c r="G56" s="37"/>
      <c r="H56" s="37"/>
      <c r="I56" s="37"/>
      <c r="J56" s="37"/>
      <c r="K56" s="37"/>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row>
    <row r="57" spans="2:45" x14ac:dyDescent="0.15">
      <c r="B57" s="37"/>
      <c r="C57" s="37"/>
      <c r="D57" s="37"/>
      <c r="E57" s="37"/>
      <c r="F57" s="37"/>
      <c r="G57" s="37"/>
      <c r="H57" s="37"/>
      <c r="I57" s="37"/>
      <c r="J57" s="37"/>
      <c r="K57" s="37"/>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row>
    <row r="58" spans="2:45" x14ac:dyDescent="0.15">
      <c r="B58" s="37"/>
      <c r="C58" s="37"/>
      <c r="D58" s="37"/>
      <c r="E58" s="37"/>
      <c r="F58" s="37"/>
      <c r="G58" s="37"/>
      <c r="H58" s="37"/>
      <c r="I58" s="42"/>
      <c r="J58" s="42"/>
      <c r="K58" s="37"/>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row>
    <row r="59" spans="2:45" x14ac:dyDescent="0.15">
      <c r="B59" s="37"/>
      <c r="C59" s="37"/>
      <c r="D59" s="37"/>
      <c r="E59" s="37"/>
      <c r="F59" s="37"/>
      <c r="G59" s="37"/>
      <c r="H59" s="37"/>
      <c r="I59" s="42"/>
      <c r="J59" s="42"/>
      <c r="K59" s="37"/>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row>
    <row r="60" spans="2:45" x14ac:dyDescent="0.15">
      <c r="B60" s="37"/>
      <c r="C60" s="37"/>
      <c r="D60" s="37"/>
      <c r="E60" s="37"/>
      <c r="F60" s="37"/>
      <c r="G60" s="37"/>
      <c r="H60" s="37"/>
      <c r="I60" s="42"/>
      <c r="J60" s="42"/>
      <c r="K60" s="37"/>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row>
    <row r="61" spans="2:45" x14ac:dyDescent="0.15">
      <c r="B61" s="37"/>
      <c r="C61" s="37"/>
      <c r="D61" s="37"/>
      <c r="E61" s="37"/>
      <c r="F61" s="37"/>
      <c r="G61" s="37"/>
      <c r="H61" s="37"/>
      <c r="I61" s="42"/>
      <c r="J61" s="42"/>
      <c r="K61" s="37"/>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row>
    <row r="62" spans="2:45" x14ac:dyDescent="0.15">
      <c r="B62" s="37"/>
      <c r="C62" s="37"/>
      <c r="D62" s="37"/>
      <c r="E62" s="37"/>
      <c r="F62" s="37"/>
      <c r="G62" s="37"/>
      <c r="H62" s="37"/>
      <c r="I62" s="42"/>
      <c r="J62" s="42"/>
      <c r="K62" s="37"/>
    </row>
    <row r="63" spans="2:45" x14ac:dyDescent="0.15">
      <c r="B63" s="37"/>
      <c r="C63" s="37"/>
      <c r="D63" s="37"/>
      <c r="E63" s="37"/>
      <c r="F63" s="37"/>
      <c r="G63" s="37"/>
      <c r="H63" s="37"/>
      <c r="I63" s="42"/>
      <c r="J63" s="42"/>
      <c r="K63" s="37"/>
    </row>
    <row r="64" spans="2:45" x14ac:dyDescent="0.15">
      <c r="B64" s="43"/>
      <c r="C64" s="43"/>
      <c r="D64" s="43"/>
      <c r="E64" s="43"/>
      <c r="F64" s="43"/>
      <c r="G64" s="43"/>
      <c r="H64" s="43"/>
      <c r="I64" s="43"/>
      <c r="J64" s="43"/>
      <c r="K64" s="43"/>
    </row>
    <row r="65" spans="2:11" x14ac:dyDescent="0.15">
      <c r="B65" s="43"/>
      <c r="C65" s="43"/>
      <c r="D65" s="43"/>
      <c r="E65" s="43"/>
      <c r="F65" s="43"/>
      <c r="G65" s="43"/>
      <c r="H65" s="43"/>
      <c r="I65" s="43"/>
      <c r="J65" s="43"/>
      <c r="K65" s="43"/>
    </row>
    <row r="66" spans="2:11" x14ac:dyDescent="0.15">
      <c r="B66" s="41"/>
      <c r="C66" s="41"/>
      <c r="D66" s="41"/>
      <c r="E66" s="41"/>
      <c r="F66" s="41"/>
      <c r="G66" s="41"/>
      <c r="H66" s="41"/>
      <c r="I66" s="41"/>
      <c r="J66" s="41"/>
      <c r="K66" s="41"/>
    </row>
    <row r="67" spans="2:11" x14ac:dyDescent="0.15">
      <c r="B67" s="44"/>
      <c r="C67" s="44"/>
      <c r="D67" s="44"/>
      <c r="E67" s="44"/>
      <c r="F67" s="44"/>
      <c r="G67" s="44"/>
      <c r="H67" s="44"/>
      <c r="I67" s="43"/>
      <c r="J67" s="43"/>
      <c r="K67" s="43"/>
    </row>
    <row r="68" spans="2:11" x14ac:dyDescent="0.15">
      <c r="B68" s="44"/>
      <c r="C68" s="44"/>
      <c r="D68" s="44"/>
      <c r="E68" s="44"/>
      <c r="F68" s="44"/>
      <c r="G68" s="44"/>
      <c r="H68" s="43"/>
      <c r="I68" s="43"/>
      <c r="J68" s="43"/>
      <c r="K68" s="43"/>
    </row>
    <row r="69" spans="2:11" x14ac:dyDescent="0.15">
      <c r="B69" s="44"/>
      <c r="C69" s="44"/>
      <c r="D69" s="44"/>
      <c r="E69" s="44"/>
      <c r="F69" s="44"/>
      <c r="G69" s="44"/>
      <c r="H69" s="43"/>
      <c r="I69" s="43"/>
      <c r="J69" s="43"/>
      <c r="K69" s="43"/>
    </row>
    <row r="70" spans="2:11" x14ac:dyDescent="0.15">
      <c r="B70" s="44"/>
      <c r="C70" s="44"/>
      <c r="D70" s="44"/>
      <c r="E70" s="44"/>
      <c r="F70" s="44"/>
      <c r="G70" s="44"/>
      <c r="H70" s="43"/>
      <c r="I70" s="43"/>
      <c r="J70" s="43"/>
      <c r="K70" s="43"/>
    </row>
    <row r="71" spans="2:11" x14ac:dyDescent="0.15">
      <c r="B71" s="44"/>
      <c r="C71" s="44"/>
      <c r="D71" s="44"/>
      <c r="E71" s="44"/>
      <c r="F71" s="44"/>
      <c r="G71" s="44"/>
      <c r="H71" s="43"/>
      <c r="I71" s="43"/>
      <c r="J71" s="43"/>
      <c r="K71" s="43"/>
    </row>
    <row r="72" spans="2:11" x14ac:dyDescent="0.15">
      <c r="B72" s="44"/>
      <c r="C72" s="44"/>
      <c r="D72" s="44"/>
      <c r="E72" s="44"/>
      <c r="F72" s="44"/>
      <c r="G72" s="44"/>
      <c r="H72" s="43"/>
      <c r="I72" s="43"/>
      <c r="J72" s="43"/>
      <c r="K72" s="43"/>
    </row>
    <row r="73" spans="2:11" x14ac:dyDescent="0.15">
      <c r="B73" s="45"/>
      <c r="C73" s="45"/>
      <c r="D73" s="45"/>
      <c r="E73" s="45"/>
      <c r="F73" s="45"/>
      <c r="G73" s="45"/>
      <c r="H73" s="45"/>
      <c r="I73" s="45"/>
      <c r="J73" s="45"/>
      <c r="K73" s="45"/>
    </row>
    <row r="74" spans="2:11" x14ac:dyDescent="0.15">
      <c r="B74" s="45"/>
      <c r="C74" s="45"/>
      <c r="D74" s="45"/>
      <c r="E74" s="45"/>
      <c r="F74" s="45"/>
      <c r="G74" s="45"/>
      <c r="H74" s="45"/>
      <c r="I74" s="45"/>
      <c r="J74" s="45"/>
      <c r="K74" s="45"/>
    </row>
    <row r="75" spans="2:11" x14ac:dyDescent="0.15">
      <c r="B75" s="45"/>
      <c r="C75" s="45"/>
      <c r="D75" s="45"/>
      <c r="E75" s="45"/>
      <c r="F75" s="45"/>
      <c r="G75" s="45"/>
      <c r="H75" s="45"/>
      <c r="I75" s="45"/>
      <c r="J75" s="45"/>
      <c r="K75" s="45"/>
    </row>
  </sheetData>
  <mergeCells count="200">
    <mergeCell ref="T39:X39"/>
    <mergeCell ref="Z40:AA40"/>
    <mergeCell ref="T40:X40"/>
    <mergeCell ref="Z38:AA38"/>
    <mergeCell ref="U6:V7"/>
    <mergeCell ref="U8:V10"/>
    <mergeCell ref="W6:AA7"/>
    <mergeCell ref="AA15:AE15"/>
    <mergeCell ref="AA22:AC23"/>
    <mergeCell ref="Y28:Z31"/>
    <mergeCell ref="AA24:AC25"/>
    <mergeCell ref="AB35:AE35"/>
    <mergeCell ref="AB36:AE36"/>
    <mergeCell ref="AG6:AQ7"/>
    <mergeCell ref="AL14:AQ15"/>
    <mergeCell ref="AC8:AF10"/>
    <mergeCell ref="AG8:AQ10"/>
    <mergeCell ref="AH12:AI12"/>
    <mergeCell ref="AC6:AF7"/>
    <mergeCell ref="T14:X15"/>
    <mergeCell ref="T16:X19"/>
    <mergeCell ref="I3:Z3"/>
    <mergeCell ref="AA2:AI3"/>
    <mergeCell ref="AG4:AQ5"/>
    <mergeCell ref="AK1:AP2"/>
    <mergeCell ref="U4:V5"/>
    <mergeCell ref="W4:AA5"/>
    <mergeCell ref="AC4:AF5"/>
    <mergeCell ref="W8:AA10"/>
    <mergeCell ref="AA16:AC17"/>
    <mergeCell ref="AD16:AE17"/>
    <mergeCell ref="Y14:Z15"/>
    <mergeCell ref="Y16:Z17"/>
    <mergeCell ref="AD12:AG12"/>
    <mergeCell ref="AB4:AB10"/>
    <mergeCell ref="Z12:AA12"/>
    <mergeCell ref="AA14:AE14"/>
    <mergeCell ref="AB41:AC41"/>
    <mergeCell ref="Z42:AA42"/>
    <mergeCell ref="AB42:AC42"/>
    <mergeCell ref="O21:R22"/>
    <mergeCell ref="AA18:AC19"/>
    <mergeCell ref="T24:X27"/>
    <mergeCell ref="AA28:AD29"/>
    <mergeCell ref="T28:X31"/>
    <mergeCell ref="Y24:Z27"/>
    <mergeCell ref="Y18:Z19"/>
    <mergeCell ref="Y20:Z23"/>
    <mergeCell ref="T20:X23"/>
    <mergeCell ref="AA26:AC27"/>
    <mergeCell ref="O25:R26"/>
    <mergeCell ref="AA20:AC21"/>
    <mergeCell ref="T36:AA36"/>
    <mergeCell ref="T34:AA34"/>
    <mergeCell ref="O23:R24"/>
    <mergeCell ref="O27:R28"/>
    <mergeCell ref="AA30:AD31"/>
    <mergeCell ref="AB38:AC38"/>
    <mergeCell ref="T38:Y38"/>
    <mergeCell ref="Z39:AA39"/>
    <mergeCell ref="AB40:AC40"/>
    <mergeCell ref="G27:G28"/>
    <mergeCell ref="H25:H26"/>
    <mergeCell ref="O36:R36"/>
    <mergeCell ref="O37:R37"/>
    <mergeCell ref="L35:M35"/>
    <mergeCell ref="H23:H24"/>
    <mergeCell ref="K23:M24"/>
    <mergeCell ref="K27:M28"/>
    <mergeCell ref="L36:M36"/>
    <mergeCell ref="O34:R34"/>
    <mergeCell ref="N31:N32"/>
    <mergeCell ref="O29:R30"/>
    <mergeCell ref="N29:N30"/>
    <mergeCell ref="O35:R35"/>
    <mergeCell ref="K34:M34"/>
    <mergeCell ref="K33:M33"/>
    <mergeCell ref="K31:M32"/>
    <mergeCell ref="K35:K36"/>
    <mergeCell ref="O33:R33"/>
    <mergeCell ref="B45:AQ45"/>
    <mergeCell ref="I41:M41"/>
    <mergeCell ref="I42:M42"/>
    <mergeCell ref="O43:R43"/>
    <mergeCell ref="AF41:AI41"/>
    <mergeCell ref="Z41:AA41"/>
    <mergeCell ref="T41:X41"/>
    <mergeCell ref="B29:B43"/>
    <mergeCell ref="D41:F41"/>
    <mergeCell ref="K37:M37"/>
    <mergeCell ref="I43:N43"/>
    <mergeCell ref="C36:C43"/>
    <mergeCell ref="D43:F43"/>
    <mergeCell ref="D40:F40"/>
    <mergeCell ref="D37:F37"/>
    <mergeCell ref="D42:F42"/>
    <mergeCell ref="D39:F39"/>
    <mergeCell ref="D36:F36"/>
    <mergeCell ref="O42:R42"/>
    <mergeCell ref="O40:R40"/>
    <mergeCell ref="O41:R41"/>
    <mergeCell ref="I40:M40"/>
    <mergeCell ref="AM41:AQ41"/>
    <mergeCell ref="AF40:AI40"/>
    <mergeCell ref="C27:F28"/>
    <mergeCell ref="C23:D26"/>
    <mergeCell ref="E23:E24"/>
    <mergeCell ref="E25:E26"/>
    <mergeCell ref="O17:R18"/>
    <mergeCell ref="N17:N18"/>
    <mergeCell ref="G17:G18"/>
    <mergeCell ref="G19:G20"/>
    <mergeCell ref="C21:F22"/>
    <mergeCell ref="H27:H28"/>
    <mergeCell ref="F25:F26"/>
    <mergeCell ref="J15:J38"/>
    <mergeCell ref="C33:F33"/>
    <mergeCell ref="N25:N26"/>
    <mergeCell ref="G25:G26"/>
    <mergeCell ref="K19:M20"/>
    <mergeCell ref="G21:G22"/>
    <mergeCell ref="H21:H22"/>
    <mergeCell ref="I15:I39"/>
    <mergeCell ref="K38:M38"/>
    <mergeCell ref="K29:M30"/>
    <mergeCell ref="K15:M16"/>
    <mergeCell ref="K25:M26"/>
    <mergeCell ref="G15:G16"/>
    <mergeCell ref="B15:B28"/>
    <mergeCell ref="J39:M39"/>
    <mergeCell ref="O15:R16"/>
    <mergeCell ref="N14:R14"/>
    <mergeCell ref="H15:H16"/>
    <mergeCell ref="G31:G32"/>
    <mergeCell ref="H19:H20"/>
    <mergeCell ref="H17:H18"/>
    <mergeCell ref="H29:H30"/>
    <mergeCell ref="H31:H32"/>
    <mergeCell ref="O39:R39"/>
    <mergeCell ref="N19:N20"/>
    <mergeCell ref="O19:R20"/>
    <mergeCell ref="N23:N24"/>
    <mergeCell ref="O38:R38"/>
    <mergeCell ref="N21:N22"/>
    <mergeCell ref="O31:R32"/>
    <mergeCell ref="K21:M22"/>
    <mergeCell ref="N27:N28"/>
    <mergeCell ref="D38:F38"/>
    <mergeCell ref="N15:N16"/>
    <mergeCell ref="G23:G24"/>
    <mergeCell ref="C35:F35"/>
    <mergeCell ref="G29:G30"/>
    <mergeCell ref="A4:A7"/>
    <mergeCell ref="C34:F34"/>
    <mergeCell ref="C15:F16"/>
    <mergeCell ref="C17:F18"/>
    <mergeCell ref="C19:F20"/>
    <mergeCell ref="F23:F24"/>
    <mergeCell ref="C31:F32"/>
    <mergeCell ref="C29:F30"/>
    <mergeCell ref="AL20:AQ23"/>
    <mergeCell ref="AL24:AQ27"/>
    <mergeCell ref="AF29:AK31"/>
    <mergeCell ref="AF14:AK15"/>
    <mergeCell ref="AF18:AK19"/>
    <mergeCell ref="AJ16:AK17"/>
    <mergeCell ref="B14:G14"/>
    <mergeCell ref="K17:M18"/>
    <mergeCell ref="L4:T6"/>
    <mergeCell ref="L8:Q9"/>
    <mergeCell ref="L7:Q7"/>
    <mergeCell ref="B12:H12"/>
    <mergeCell ref="K13:Q13"/>
    <mergeCell ref="I14:M14"/>
    <mergeCell ref="J4:K6"/>
    <mergeCell ref="J7:K10"/>
    <mergeCell ref="R8:R9"/>
    <mergeCell ref="S7:T10"/>
    <mergeCell ref="T43:Y43"/>
    <mergeCell ref="AK34:AQ34"/>
    <mergeCell ref="AF34:AJ34"/>
    <mergeCell ref="AG36:AI36"/>
    <mergeCell ref="AF39:AI39"/>
    <mergeCell ref="T37:AQ37"/>
    <mergeCell ref="AF38:AI38"/>
    <mergeCell ref="T35:AA35"/>
    <mergeCell ref="T42:X42"/>
    <mergeCell ref="AI43:AJ43"/>
    <mergeCell ref="AG35:AI35"/>
    <mergeCell ref="AK36:AP36"/>
    <mergeCell ref="AF24:AK27"/>
    <mergeCell ref="AF16:AI17"/>
    <mergeCell ref="AP16:AQ17"/>
    <mergeCell ref="AK35:AP35"/>
    <mergeCell ref="AL18:AQ19"/>
    <mergeCell ref="AF20:AK23"/>
    <mergeCell ref="AL29:AQ30"/>
    <mergeCell ref="T33:AQ33"/>
    <mergeCell ref="Z43:AA43"/>
    <mergeCell ref="AB34:AE34"/>
  </mergeCells>
  <phoneticPr fontId="2"/>
  <dataValidations count="2">
    <dataValidation imeMode="hiragana" allowBlank="1" showInputMessage="1" showErrorMessage="1" sqref="W4:AA7 AG4:AQ7 T39:X42 Z39:AA42 T35:AA36 T16:X23"/>
    <dataValidation imeMode="halfAlpha" allowBlank="1" showInputMessage="1" showErrorMessage="1" sqref="AG8:AQ10 Y39:Y42 AB40:AC42 AB39 AK35:AP36 AA16:AC27 AF18:AQ27"/>
  </dataValidations>
  <pageMargins left="0.11811023622047245" right="0.11811023622047245" top="0.19685039370078741" bottom="7.874015748031496E-2" header="0" footer="0"/>
  <pageSetup paperSize="9" orientation="landscape" r:id="rId1"/>
  <headerFooter alignWithMargins="0"/>
  <ignoredErrors>
    <ignoredError sqref="L4 M7:Q9 L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122" r:id="rId4" name="Button 2">
              <controlPr defaultSize="0" print="0" autoFill="0" autoPict="0" macro="[0]!取引金額シートボタン_Click">
                <anchor moveWithCells="1">
                  <from>
                    <xdr:col>3</xdr:col>
                    <xdr:colOff>47625</xdr:colOff>
                    <xdr:row>3</xdr:row>
                    <xdr:rowOff>114300</xdr:rowOff>
                  </from>
                  <to>
                    <xdr:col>7</xdr:col>
                    <xdr:colOff>704850</xdr:colOff>
                    <xdr:row>5</xdr:row>
                    <xdr:rowOff>9525</xdr:rowOff>
                  </to>
                </anchor>
              </controlPr>
            </control>
          </mc:Choice>
        </mc:AlternateContent>
        <mc:AlternateContent xmlns:mc="http://schemas.openxmlformats.org/markup-compatibility/2006">
          <mc:Choice Requires="x14">
            <control shapeId="5126" r:id="rId5" name="Button 6">
              <controlPr defaultSize="0" print="0" autoFill="0" autoPict="0" macro="[0]!印刷">
                <anchor moveWithCells="1" sizeWithCells="1">
                  <from>
                    <xdr:col>3</xdr:col>
                    <xdr:colOff>47625</xdr:colOff>
                    <xdr:row>2</xdr:row>
                    <xdr:rowOff>152400</xdr:rowOff>
                  </from>
                  <to>
                    <xdr:col>6</xdr:col>
                    <xdr:colOff>104775</xdr:colOff>
                    <xdr:row>3</xdr:row>
                    <xdr:rowOff>9525</xdr:rowOff>
                  </to>
                </anchor>
              </controlPr>
            </control>
          </mc:Choice>
        </mc:AlternateContent>
        <mc:AlternateContent xmlns:mc="http://schemas.openxmlformats.org/markup-compatibility/2006">
          <mc:Choice Requires="x14">
            <control shapeId="5127" r:id="rId6" name="Button 7">
              <controlPr defaultSize="0" print="0" autoFill="0" autoPict="0" macro="[0]!償却資産ボタン_Click">
                <anchor moveWithCells="1">
                  <from>
                    <xdr:col>3</xdr:col>
                    <xdr:colOff>47625</xdr:colOff>
                    <xdr:row>5</xdr:row>
                    <xdr:rowOff>114300</xdr:rowOff>
                  </from>
                  <to>
                    <xdr:col>7</xdr:col>
                    <xdr:colOff>990600</xdr:colOff>
                    <xdr:row>7</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2:BS81"/>
  <sheetViews>
    <sheetView showGridLines="0" showRowColHeaders="0" zoomScaleNormal="100" workbookViewId="0"/>
  </sheetViews>
  <sheetFormatPr defaultColWidth="9" defaultRowHeight="10.5" x14ac:dyDescent="0.15"/>
  <cols>
    <col min="1" max="1" width="2.125" style="527" customWidth="1"/>
    <col min="2" max="2" width="8.375" style="527" customWidth="1"/>
    <col min="3" max="3" width="3.875" style="527" customWidth="1"/>
    <col min="4" max="4" width="1.375" style="527" customWidth="1"/>
    <col min="5" max="5" width="1.125" style="527" customWidth="1"/>
    <col min="6" max="6" width="2.75" style="527" customWidth="1"/>
    <col min="7" max="8" width="2.125" style="527" customWidth="1"/>
    <col min="9" max="9" width="0.5" style="527" customWidth="1"/>
    <col min="10" max="10" width="2.125" style="527" customWidth="1"/>
    <col min="11" max="11" width="2.5" style="527" customWidth="1"/>
    <col min="12" max="12" width="6.625" style="527" customWidth="1"/>
    <col min="13" max="13" width="2.5" style="527" customWidth="1"/>
    <col min="14" max="14" width="1.375" style="527" customWidth="1"/>
    <col min="15" max="15" width="4" style="527" customWidth="1"/>
    <col min="16" max="16" width="6.5" style="527" customWidth="1"/>
    <col min="17" max="17" width="4" style="527" customWidth="1"/>
    <col min="18" max="18" width="1.25" style="527" customWidth="1"/>
    <col min="19" max="19" width="5.25" style="527" customWidth="1"/>
    <col min="20" max="20" width="1.375" style="527" customWidth="1"/>
    <col min="21" max="21" width="3.875" style="527" customWidth="1"/>
    <col min="22" max="24" width="1.75" style="527" customWidth="1"/>
    <col min="25" max="25" width="1.375" style="527" customWidth="1"/>
    <col min="26" max="26" width="0.375" style="527" customWidth="1"/>
    <col min="27" max="27" width="2.125" style="527" customWidth="1"/>
    <col min="28" max="28" width="6.625" style="527" customWidth="1"/>
    <col min="29" max="29" width="1.75" style="527" customWidth="1"/>
    <col min="30" max="30" width="3.875" style="527" customWidth="1"/>
    <col min="31" max="31" width="1.375" style="527" customWidth="1"/>
    <col min="32" max="32" width="1.125" style="527" customWidth="1"/>
    <col min="33" max="33" width="2.375" style="527" customWidth="1"/>
    <col min="34" max="34" width="0.375" style="527" customWidth="1"/>
    <col min="35" max="35" width="2.125" style="527" customWidth="1"/>
    <col min="36" max="36" width="1" style="527" customWidth="1"/>
    <col min="37" max="37" width="2.125" style="527" customWidth="1"/>
    <col min="38" max="38" width="2.5" style="527" customWidth="1"/>
    <col min="39" max="39" width="2.375" style="527" customWidth="1"/>
    <col min="40" max="40" width="4.25" style="527" customWidth="1"/>
    <col min="41" max="41" width="1" style="527" customWidth="1"/>
    <col min="42" max="42" width="1.125" style="527" customWidth="1"/>
    <col min="43" max="43" width="0.375" style="527" customWidth="1"/>
    <col min="44" max="44" width="1.375" style="527" customWidth="1"/>
    <col min="45" max="45" width="4" style="527" customWidth="1"/>
    <col min="46" max="46" width="0.625" style="527" customWidth="1"/>
    <col min="47" max="47" width="1.125" style="527" customWidth="1"/>
    <col min="48" max="48" width="1.875" style="527" customWidth="1"/>
    <col min="49" max="49" width="2.875" style="527" customWidth="1"/>
    <col min="50" max="50" width="4" style="527" customWidth="1"/>
    <col min="51" max="51" width="1.25" style="527" customWidth="1"/>
    <col min="52" max="52" width="2.375" style="527" customWidth="1"/>
    <col min="53" max="53" width="2.875" style="527" customWidth="1"/>
    <col min="54" max="54" width="1.375" style="527" customWidth="1"/>
    <col min="55" max="55" width="3.875" style="527" customWidth="1"/>
    <col min="56" max="56" width="5.25" style="527" customWidth="1"/>
    <col min="57" max="57" width="1.375" style="527" customWidth="1"/>
    <col min="58" max="16384" width="9" style="527"/>
  </cols>
  <sheetData>
    <row r="2" spans="1:57" ht="8.25" customHeight="1" x14ac:dyDescent="0.15">
      <c r="A2" s="1029" t="s">
        <v>988</v>
      </c>
      <c r="B2" s="1029"/>
      <c r="C2" s="1029"/>
      <c r="D2" s="1029"/>
      <c r="AA2" s="519"/>
      <c r="AB2" s="519"/>
      <c r="AC2" s="519"/>
    </row>
    <row r="3" spans="1:57" ht="8.25" customHeight="1" x14ac:dyDescent="0.15">
      <c r="A3" s="1030"/>
      <c r="B3" s="1030"/>
      <c r="C3" s="1030"/>
      <c r="D3" s="1030"/>
      <c r="AA3" s="519"/>
      <c r="AB3" s="519"/>
      <c r="AC3" s="519"/>
    </row>
    <row r="4" spans="1:57" ht="11.25" customHeight="1" x14ac:dyDescent="0.15">
      <c r="A4" s="970" t="s">
        <v>1015</v>
      </c>
      <c r="B4" s="1007"/>
      <c r="C4" s="1742" t="s">
        <v>734</v>
      </c>
      <c r="D4" s="1743"/>
      <c r="E4" s="947" t="s">
        <v>549</v>
      </c>
      <c r="F4" s="948"/>
      <c r="G4" s="948"/>
      <c r="H4" s="948"/>
      <c r="I4" s="948"/>
      <c r="J4" s="965"/>
      <c r="K4" s="947" t="s">
        <v>735</v>
      </c>
      <c r="L4" s="965"/>
      <c r="M4" s="1492" t="s">
        <v>736</v>
      </c>
      <c r="N4" s="1493"/>
      <c r="O4" s="1493"/>
      <c r="P4" s="1493"/>
      <c r="Q4" s="1493"/>
      <c r="R4" s="1493"/>
      <c r="S4" s="1493"/>
      <c r="T4" s="1493"/>
      <c r="U4" s="1493"/>
      <c r="V4" s="1493"/>
      <c r="W4" s="1493"/>
      <c r="X4" s="1493"/>
      <c r="Y4" s="1494"/>
      <c r="Z4" s="528"/>
      <c r="AA4" s="970" t="s">
        <v>1015</v>
      </c>
      <c r="AB4" s="1007"/>
      <c r="AC4" s="1007"/>
      <c r="AD4" s="1742" t="s">
        <v>734</v>
      </c>
      <c r="AE4" s="1743"/>
      <c r="AF4" s="947" t="s">
        <v>549</v>
      </c>
      <c r="AG4" s="948"/>
      <c r="AH4" s="948"/>
      <c r="AI4" s="948"/>
      <c r="AJ4" s="948"/>
      <c r="AK4" s="965"/>
      <c r="AL4" s="947" t="s">
        <v>735</v>
      </c>
      <c r="AM4" s="948"/>
      <c r="AN4" s="965"/>
      <c r="AO4" s="947" t="s">
        <v>736</v>
      </c>
      <c r="AP4" s="948"/>
      <c r="AQ4" s="948"/>
      <c r="AR4" s="948"/>
      <c r="AS4" s="948"/>
      <c r="AT4" s="948"/>
      <c r="AU4" s="948"/>
      <c r="AV4" s="948"/>
      <c r="AW4" s="948"/>
      <c r="AX4" s="948"/>
      <c r="AY4" s="948"/>
      <c r="AZ4" s="948"/>
      <c r="BA4" s="948"/>
      <c r="BB4" s="948"/>
      <c r="BC4" s="948"/>
      <c r="BD4" s="948"/>
      <c r="BE4" s="965"/>
    </row>
    <row r="5" spans="1:57" ht="11.25" customHeight="1" x14ac:dyDescent="0.15">
      <c r="A5" s="959"/>
      <c r="B5" s="960"/>
      <c r="C5" s="1744" t="s">
        <v>737</v>
      </c>
      <c r="D5" s="1206"/>
      <c r="E5" s="966"/>
      <c r="F5" s="971"/>
      <c r="G5" s="971"/>
      <c r="H5" s="971"/>
      <c r="I5" s="971"/>
      <c r="J5" s="967"/>
      <c r="K5" s="966" t="s">
        <v>558</v>
      </c>
      <c r="L5" s="967"/>
      <c r="M5" s="1492" t="s">
        <v>738</v>
      </c>
      <c r="N5" s="1493"/>
      <c r="O5" s="1493"/>
      <c r="P5" s="1493"/>
      <c r="Q5" s="1494"/>
      <c r="R5" s="1492" t="s">
        <v>739</v>
      </c>
      <c r="S5" s="1493"/>
      <c r="T5" s="1493"/>
      <c r="U5" s="1493"/>
      <c r="V5" s="1493"/>
      <c r="W5" s="1493"/>
      <c r="X5" s="1493"/>
      <c r="Y5" s="1494"/>
      <c r="AA5" s="959"/>
      <c r="AB5" s="960"/>
      <c r="AC5" s="960"/>
      <c r="AD5" s="1744" t="s">
        <v>737</v>
      </c>
      <c r="AE5" s="1206"/>
      <c r="AF5" s="966"/>
      <c r="AG5" s="971"/>
      <c r="AH5" s="971"/>
      <c r="AI5" s="971"/>
      <c r="AJ5" s="971"/>
      <c r="AK5" s="967"/>
      <c r="AL5" s="966" t="s">
        <v>558</v>
      </c>
      <c r="AM5" s="971"/>
      <c r="AN5" s="967"/>
      <c r="AO5" s="1492" t="s">
        <v>738</v>
      </c>
      <c r="AP5" s="1493"/>
      <c r="AQ5" s="1493"/>
      <c r="AR5" s="1493"/>
      <c r="AS5" s="1493"/>
      <c r="AT5" s="1493"/>
      <c r="AU5" s="1493"/>
      <c r="AV5" s="1493"/>
      <c r="AW5" s="1493"/>
      <c r="AX5" s="1494"/>
      <c r="AY5" s="1492" t="s">
        <v>739</v>
      </c>
      <c r="AZ5" s="1493"/>
      <c r="BA5" s="1493"/>
      <c r="BB5" s="1493"/>
      <c r="BC5" s="1493"/>
      <c r="BD5" s="1493"/>
      <c r="BE5" s="1494"/>
    </row>
    <row r="6" spans="1:57" ht="11.25" customHeight="1" x14ac:dyDescent="0.15">
      <c r="A6" s="962"/>
      <c r="B6" s="963"/>
      <c r="C6" s="1747" t="s">
        <v>740</v>
      </c>
      <c r="D6" s="1748"/>
      <c r="E6" s="968"/>
      <c r="F6" s="972"/>
      <c r="G6" s="972"/>
      <c r="H6" s="972"/>
      <c r="I6" s="972"/>
      <c r="J6" s="969"/>
      <c r="K6" s="968" t="s">
        <v>741</v>
      </c>
      <c r="L6" s="969"/>
      <c r="M6" s="1492" t="s">
        <v>742</v>
      </c>
      <c r="N6" s="1493"/>
      <c r="O6" s="1494"/>
      <c r="P6" s="1493" t="s">
        <v>743</v>
      </c>
      <c r="Q6" s="1493"/>
      <c r="R6" s="1492" t="s">
        <v>742</v>
      </c>
      <c r="S6" s="1493"/>
      <c r="T6" s="1494"/>
      <c r="U6" s="1493" t="s">
        <v>743</v>
      </c>
      <c r="V6" s="1493"/>
      <c r="W6" s="1493"/>
      <c r="X6" s="1493"/>
      <c r="Y6" s="1494"/>
      <c r="AA6" s="962"/>
      <c r="AB6" s="963"/>
      <c r="AC6" s="963"/>
      <c r="AD6" s="1747" t="s">
        <v>740</v>
      </c>
      <c r="AE6" s="1748"/>
      <c r="AF6" s="968"/>
      <c r="AG6" s="972"/>
      <c r="AH6" s="972"/>
      <c r="AI6" s="972"/>
      <c r="AJ6" s="972"/>
      <c r="AK6" s="969"/>
      <c r="AL6" s="968" t="s">
        <v>741</v>
      </c>
      <c r="AM6" s="972"/>
      <c r="AN6" s="969"/>
      <c r="AO6" s="968" t="s">
        <v>742</v>
      </c>
      <c r="AP6" s="972"/>
      <c r="AQ6" s="972"/>
      <c r="AR6" s="972"/>
      <c r="AS6" s="969"/>
      <c r="AT6" s="968" t="s">
        <v>743</v>
      </c>
      <c r="AU6" s="972"/>
      <c r="AV6" s="972"/>
      <c r="AW6" s="972"/>
      <c r="AX6" s="969"/>
      <c r="AY6" s="1492" t="s">
        <v>742</v>
      </c>
      <c r="AZ6" s="1493"/>
      <c r="BA6" s="1493"/>
      <c r="BB6" s="1494"/>
      <c r="BC6" s="1493" t="s">
        <v>743</v>
      </c>
      <c r="BD6" s="1493"/>
      <c r="BE6" s="1494"/>
    </row>
    <row r="7" spans="1:57" ht="8.25" customHeight="1" x14ac:dyDescent="0.15">
      <c r="A7" s="1035" t="s">
        <v>744</v>
      </c>
      <c r="B7" s="1656"/>
      <c r="C7" s="756"/>
      <c r="D7" s="757" t="s">
        <v>215</v>
      </c>
      <c r="E7" s="758"/>
      <c r="F7" s="758"/>
      <c r="G7" s="758"/>
      <c r="H7" s="758"/>
      <c r="I7" s="758"/>
      <c r="J7" s="759" t="s">
        <v>909</v>
      </c>
      <c r="K7" s="756"/>
      <c r="L7" s="757" t="s">
        <v>909</v>
      </c>
      <c r="M7" s="756"/>
      <c r="N7" s="758"/>
      <c r="O7" s="757" t="s">
        <v>216</v>
      </c>
      <c r="P7" s="758"/>
      <c r="Q7" s="759" t="s">
        <v>909</v>
      </c>
      <c r="R7" s="756"/>
      <c r="S7" s="758"/>
      <c r="T7" s="757" t="s">
        <v>216</v>
      </c>
      <c r="U7" s="756"/>
      <c r="V7" s="758"/>
      <c r="W7" s="758"/>
      <c r="X7" s="758"/>
      <c r="Y7" s="757" t="s">
        <v>909</v>
      </c>
      <c r="AA7" s="1035" t="s">
        <v>992</v>
      </c>
      <c r="AB7" s="1700"/>
      <c r="AC7" s="1701"/>
      <c r="AD7" s="529"/>
      <c r="AE7" s="430" t="s">
        <v>217</v>
      </c>
      <c r="AF7" s="404"/>
      <c r="AG7" s="404"/>
      <c r="AH7" s="404"/>
      <c r="AI7" s="404"/>
      <c r="AJ7" s="404"/>
      <c r="AK7" s="521" t="s">
        <v>909</v>
      </c>
      <c r="AL7" s="529"/>
      <c r="AM7" s="404"/>
      <c r="AN7" s="430" t="s">
        <v>909</v>
      </c>
      <c r="AO7" s="530"/>
      <c r="AP7" s="521"/>
      <c r="AQ7" s="404"/>
      <c r="AR7" s="404"/>
      <c r="AS7" s="430" t="s">
        <v>216</v>
      </c>
      <c r="AT7" s="521"/>
      <c r="AU7" s="521"/>
      <c r="AV7" s="521"/>
      <c r="AW7" s="404"/>
      <c r="AX7" s="521" t="s">
        <v>909</v>
      </c>
      <c r="AY7" s="529"/>
      <c r="AZ7" s="404"/>
      <c r="BA7" s="404"/>
      <c r="BB7" s="430" t="s">
        <v>216</v>
      </c>
      <c r="BC7" s="404"/>
      <c r="BD7" s="404"/>
      <c r="BE7" s="430" t="s">
        <v>909</v>
      </c>
    </row>
    <row r="8" spans="1:57" ht="11.25" customHeight="1" x14ac:dyDescent="0.15">
      <c r="A8" s="1655"/>
      <c r="B8" s="1657"/>
      <c r="C8" s="1673"/>
      <c r="D8" s="1674"/>
      <c r="E8" s="1660"/>
      <c r="F8" s="1676"/>
      <c r="G8" s="1676"/>
      <c r="H8" s="1676"/>
      <c r="I8" s="1676"/>
      <c r="J8" s="1661"/>
      <c r="K8" s="1660"/>
      <c r="L8" s="1661"/>
      <c r="M8" s="1665"/>
      <c r="N8" s="1666"/>
      <c r="O8" s="1667"/>
      <c r="P8" s="1660"/>
      <c r="Q8" s="1661"/>
      <c r="R8" s="1660"/>
      <c r="S8" s="1676"/>
      <c r="T8" s="1661"/>
      <c r="U8" s="1660"/>
      <c r="V8" s="1676"/>
      <c r="W8" s="1676"/>
      <c r="X8" s="1676"/>
      <c r="Y8" s="1661"/>
      <c r="AA8" s="1655"/>
      <c r="AB8" s="1700"/>
      <c r="AC8" s="1701"/>
      <c r="AD8" s="900"/>
      <c r="AE8" s="902"/>
      <c r="AF8" s="1660"/>
      <c r="AG8" s="1676"/>
      <c r="AH8" s="1676"/>
      <c r="AI8" s="1676"/>
      <c r="AJ8" s="1676"/>
      <c r="AK8" s="1661"/>
      <c r="AL8" s="1660"/>
      <c r="AM8" s="1676"/>
      <c r="AN8" s="1661"/>
      <c r="AO8" s="1660"/>
      <c r="AP8" s="1676"/>
      <c r="AQ8" s="1676"/>
      <c r="AR8" s="1676"/>
      <c r="AS8" s="1661"/>
      <c r="AT8" s="1660"/>
      <c r="AU8" s="1676"/>
      <c r="AV8" s="1676"/>
      <c r="AW8" s="1676"/>
      <c r="AX8" s="1661"/>
      <c r="AY8" s="1660"/>
      <c r="AZ8" s="1676"/>
      <c r="BA8" s="1676"/>
      <c r="BB8" s="1661"/>
      <c r="BC8" s="1660"/>
      <c r="BD8" s="1676"/>
      <c r="BE8" s="1661"/>
    </row>
    <row r="9" spans="1:57" ht="8.25" customHeight="1" x14ac:dyDescent="0.15">
      <c r="A9" s="1655"/>
      <c r="B9" s="1745" t="s">
        <v>169</v>
      </c>
      <c r="C9" s="1671"/>
      <c r="D9" s="1672"/>
      <c r="E9" s="1658">
        <f>計算シート!N11</f>
        <v>0</v>
      </c>
      <c r="F9" s="1675"/>
      <c r="G9" s="1675"/>
      <c r="H9" s="1675"/>
      <c r="I9" s="1675"/>
      <c r="J9" s="1659"/>
      <c r="K9" s="1658">
        <f>計算シート!N12</f>
        <v>0</v>
      </c>
      <c r="L9" s="1659"/>
      <c r="M9" s="1662"/>
      <c r="N9" s="1663"/>
      <c r="O9" s="1664"/>
      <c r="P9" s="1658"/>
      <c r="Q9" s="1659"/>
      <c r="R9" s="1658"/>
      <c r="S9" s="1675"/>
      <c r="T9" s="1659"/>
      <c r="U9" s="1658"/>
      <c r="V9" s="1675"/>
      <c r="W9" s="1675"/>
      <c r="X9" s="1675"/>
      <c r="Y9" s="1659"/>
      <c r="AA9" s="1655"/>
      <c r="AB9" s="1700"/>
      <c r="AC9" s="1701"/>
      <c r="AD9" s="1708"/>
      <c r="AE9" s="1709"/>
      <c r="AF9" s="1658"/>
      <c r="AG9" s="1675"/>
      <c r="AH9" s="1675"/>
      <c r="AI9" s="1675"/>
      <c r="AJ9" s="1675"/>
      <c r="AK9" s="1659"/>
      <c r="AL9" s="1658"/>
      <c r="AM9" s="1675"/>
      <c r="AN9" s="1659"/>
      <c r="AO9" s="1658"/>
      <c r="AP9" s="1675"/>
      <c r="AQ9" s="1675"/>
      <c r="AR9" s="1675"/>
      <c r="AS9" s="1659"/>
      <c r="AT9" s="1658"/>
      <c r="AU9" s="1675"/>
      <c r="AV9" s="1675"/>
      <c r="AW9" s="1675"/>
      <c r="AX9" s="1659"/>
      <c r="AY9" s="1658"/>
      <c r="AZ9" s="1675"/>
      <c r="BA9" s="1675"/>
      <c r="BB9" s="1659"/>
      <c r="BC9" s="1658"/>
      <c r="BD9" s="1675"/>
      <c r="BE9" s="1659"/>
    </row>
    <row r="10" spans="1:57" ht="11.25" customHeight="1" x14ac:dyDescent="0.15">
      <c r="A10" s="1655"/>
      <c r="B10" s="1746"/>
      <c r="C10" s="1673"/>
      <c r="D10" s="1674"/>
      <c r="E10" s="1660"/>
      <c r="F10" s="1676"/>
      <c r="G10" s="1676"/>
      <c r="H10" s="1676"/>
      <c r="I10" s="1676"/>
      <c r="J10" s="1661"/>
      <c r="K10" s="1660"/>
      <c r="L10" s="1661"/>
      <c r="M10" s="1665"/>
      <c r="N10" s="1666"/>
      <c r="O10" s="1667"/>
      <c r="P10" s="1660"/>
      <c r="Q10" s="1661"/>
      <c r="R10" s="1660"/>
      <c r="S10" s="1676"/>
      <c r="T10" s="1661"/>
      <c r="U10" s="1660"/>
      <c r="V10" s="1676"/>
      <c r="W10" s="1676"/>
      <c r="X10" s="1676"/>
      <c r="Y10" s="1661"/>
      <c r="AA10" s="1655"/>
      <c r="AB10" s="1700"/>
      <c r="AC10" s="1701"/>
      <c r="AD10" s="900"/>
      <c r="AE10" s="902"/>
      <c r="AF10" s="1660"/>
      <c r="AG10" s="1676"/>
      <c r="AH10" s="1676"/>
      <c r="AI10" s="1676"/>
      <c r="AJ10" s="1676"/>
      <c r="AK10" s="1661"/>
      <c r="AL10" s="1660"/>
      <c r="AM10" s="1676"/>
      <c r="AN10" s="1661"/>
      <c r="AO10" s="1660"/>
      <c r="AP10" s="1676"/>
      <c r="AQ10" s="1676"/>
      <c r="AR10" s="1676"/>
      <c r="AS10" s="1661"/>
      <c r="AT10" s="1660"/>
      <c r="AU10" s="1676"/>
      <c r="AV10" s="1676"/>
      <c r="AW10" s="1676"/>
      <c r="AX10" s="1661"/>
      <c r="AY10" s="1660"/>
      <c r="AZ10" s="1676"/>
      <c r="BA10" s="1676"/>
      <c r="BB10" s="1661"/>
      <c r="BC10" s="1660"/>
      <c r="BD10" s="1676"/>
      <c r="BE10" s="1661"/>
    </row>
    <row r="11" spans="1:57" ht="8.25" customHeight="1" x14ac:dyDescent="0.15">
      <c r="A11" s="1655"/>
      <c r="B11" s="1668" t="s">
        <v>162</v>
      </c>
      <c r="C11" s="1671"/>
      <c r="D11" s="1672"/>
      <c r="E11" s="1658">
        <f>計算シート!N15</f>
        <v>0</v>
      </c>
      <c r="F11" s="1675"/>
      <c r="G11" s="1675"/>
      <c r="H11" s="1675"/>
      <c r="I11" s="1675"/>
      <c r="J11" s="1659"/>
      <c r="K11" s="1658"/>
      <c r="L11" s="1659"/>
      <c r="M11" s="1662"/>
      <c r="N11" s="1663"/>
      <c r="O11" s="1664"/>
      <c r="P11" s="1658"/>
      <c r="Q11" s="1659"/>
      <c r="R11" s="1658"/>
      <c r="S11" s="1675"/>
      <c r="T11" s="1659"/>
      <c r="U11" s="1658"/>
      <c r="V11" s="1675"/>
      <c r="W11" s="1675"/>
      <c r="X11" s="1675"/>
      <c r="Y11" s="1659"/>
      <c r="AA11" s="1655"/>
      <c r="AB11" s="1700"/>
      <c r="AC11" s="1701"/>
      <c r="AD11" s="1708"/>
      <c r="AE11" s="1709"/>
      <c r="AF11" s="1658"/>
      <c r="AG11" s="1675"/>
      <c r="AH11" s="1675"/>
      <c r="AI11" s="1675"/>
      <c r="AJ11" s="1675"/>
      <c r="AK11" s="1659"/>
      <c r="AL11" s="1658"/>
      <c r="AM11" s="1675"/>
      <c r="AN11" s="1659"/>
      <c r="AO11" s="1658"/>
      <c r="AP11" s="1675"/>
      <c r="AQ11" s="1675"/>
      <c r="AR11" s="1675"/>
      <c r="AS11" s="1659"/>
      <c r="AT11" s="1658"/>
      <c r="AU11" s="1675"/>
      <c r="AV11" s="1675"/>
      <c r="AW11" s="1675"/>
      <c r="AX11" s="1659"/>
      <c r="AY11" s="1658"/>
      <c r="AZ11" s="1675"/>
      <c r="BA11" s="1675"/>
      <c r="BB11" s="1659"/>
      <c r="BC11" s="1658"/>
      <c r="BD11" s="1675"/>
      <c r="BE11" s="1659"/>
    </row>
    <row r="12" spans="1:57" ht="11.25" customHeight="1" x14ac:dyDescent="0.15">
      <c r="A12" s="1655"/>
      <c r="B12" s="1670"/>
      <c r="C12" s="1673"/>
      <c r="D12" s="1674"/>
      <c r="E12" s="1660"/>
      <c r="F12" s="1676"/>
      <c r="G12" s="1676"/>
      <c r="H12" s="1676"/>
      <c r="I12" s="1676"/>
      <c r="J12" s="1661"/>
      <c r="K12" s="1660"/>
      <c r="L12" s="1661"/>
      <c r="M12" s="1665"/>
      <c r="N12" s="1666"/>
      <c r="O12" s="1667"/>
      <c r="P12" s="1660"/>
      <c r="Q12" s="1661"/>
      <c r="R12" s="1660"/>
      <c r="S12" s="1676"/>
      <c r="T12" s="1661"/>
      <c r="U12" s="1660"/>
      <c r="V12" s="1676"/>
      <c r="W12" s="1676"/>
      <c r="X12" s="1676"/>
      <c r="Y12" s="1661"/>
      <c r="AA12" s="1655"/>
      <c r="AB12" s="1700"/>
      <c r="AC12" s="1701"/>
      <c r="AD12" s="900"/>
      <c r="AE12" s="902"/>
      <c r="AF12" s="1660"/>
      <c r="AG12" s="1676"/>
      <c r="AH12" s="1676"/>
      <c r="AI12" s="1676"/>
      <c r="AJ12" s="1676"/>
      <c r="AK12" s="1661"/>
      <c r="AL12" s="1660"/>
      <c r="AM12" s="1676"/>
      <c r="AN12" s="1661"/>
      <c r="AO12" s="1660"/>
      <c r="AP12" s="1676"/>
      <c r="AQ12" s="1676"/>
      <c r="AR12" s="1676"/>
      <c r="AS12" s="1661"/>
      <c r="AT12" s="1660"/>
      <c r="AU12" s="1676"/>
      <c r="AV12" s="1676"/>
      <c r="AW12" s="1676"/>
      <c r="AX12" s="1661"/>
      <c r="AY12" s="1660"/>
      <c r="AZ12" s="1676"/>
      <c r="BA12" s="1676"/>
      <c r="BB12" s="1661"/>
      <c r="BC12" s="1660"/>
      <c r="BD12" s="1676"/>
      <c r="BE12" s="1661"/>
    </row>
    <row r="13" spans="1:57" ht="8.25" customHeight="1" x14ac:dyDescent="0.15">
      <c r="A13" s="1655"/>
      <c r="B13" s="1668" t="s">
        <v>171</v>
      </c>
      <c r="C13" s="1671"/>
      <c r="D13" s="1672"/>
      <c r="E13" s="1658">
        <f>計算シート!N16</f>
        <v>0</v>
      </c>
      <c r="F13" s="1675"/>
      <c r="G13" s="1675"/>
      <c r="H13" s="1675"/>
      <c r="I13" s="1675"/>
      <c r="J13" s="1659"/>
      <c r="K13" s="1658">
        <f>計算シート!N17</f>
        <v>0</v>
      </c>
      <c r="L13" s="1659"/>
      <c r="M13" s="1662"/>
      <c r="N13" s="1663"/>
      <c r="O13" s="1664"/>
      <c r="P13" s="1658"/>
      <c r="Q13" s="1659"/>
      <c r="R13" s="1658"/>
      <c r="S13" s="1675"/>
      <c r="T13" s="1659"/>
      <c r="U13" s="1658"/>
      <c r="V13" s="1675"/>
      <c r="W13" s="1675"/>
      <c r="X13" s="1675"/>
      <c r="Y13" s="1659"/>
      <c r="AA13" s="1655"/>
      <c r="AB13" s="1473" t="s">
        <v>218</v>
      </c>
      <c r="AC13" s="1475"/>
      <c r="AD13" s="1735"/>
      <c r="AE13" s="1736"/>
      <c r="AF13" s="1519">
        <f>SUM(AF8:AK12)</f>
        <v>0</v>
      </c>
      <c r="AG13" s="1520"/>
      <c r="AH13" s="1520"/>
      <c r="AI13" s="1520"/>
      <c r="AJ13" s="1520"/>
      <c r="AK13" s="1521"/>
      <c r="AL13" s="1519">
        <f>SUM(AL8:AN12)</f>
        <v>0</v>
      </c>
      <c r="AM13" s="1520"/>
      <c r="AN13" s="1521"/>
      <c r="AO13" s="1534"/>
      <c r="AP13" s="1535"/>
      <c r="AQ13" s="1535"/>
      <c r="AR13" s="1535"/>
      <c r="AS13" s="1536"/>
      <c r="AT13" s="1519">
        <f>SUM(AT8:AX12)</f>
        <v>0</v>
      </c>
      <c r="AU13" s="1520"/>
      <c r="AV13" s="1520"/>
      <c r="AW13" s="1520"/>
      <c r="AX13" s="1521"/>
      <c r="AY13" s="1534"/>
      <c r="AZ13" s="1535"/>
      <c r="BA13" s="1535"/>
      <c r="BB13" s="1536"/>
      <c r="BC13" s="1519">
        <f>SUM(BC8:BE12)</f>
        <v>0</v>
      </c>
      <c r="BD13" s="1520"/>
      <c r="BE13" s="1521"/>
    </row>
    <row r="14" spans="1:57" ht="1.5" customHeight="1" x14ac:dyDescent="0.15">
      <c r="A14" s="1655"/>
      <c r="B14" s="1669"/>
      <c r="C14" s="1705"/>
      <c r="D14" s="1706"/>
      <c r="E14" s="1702"/>
      <c r="F14" s="1703"/>
      <c r="G14" s="1703"/>
      <c r="H14" s="1703"/>
      <c r="I14" s="1703"/>
      <c r="J14" s="1704"/>
      <c r="K14" s="1702"/>
      <c r="L14" s="1704"/>
      <c r="M14" s="1714"/>
      <c r="N14" s="1715"/>
      <c r="O14" s="1716"/>
      <c r="P14" s="1702"/>
      <c r="Q14" s="1704"/>
      <c r="R14" s="1702"/>
      <c r="S14" s="1703"/>
      <c r="T14" s="1704"/>
      <c r="U14" s="1702"/>
      <c r="V14" s="1703"/>
      <c r="W14" s="1703"/>
      <c r="X14" s="1703"/>
      <c r="Y14" s="1704"/>
      <c r="AA14" s="1655"/>
      <c r="AB14" s="1473"/>
      <c r="AC14" s="1475"/>
      <c r="AD14" s="1737"/>
      <c r="AE14" s="1738"/>
      <c r="AF14" s="1522"/>
      <c r="AG14" s="1523"/>
      <c r="AH14" s="1523"/>
      <c r="AI14" s="1523"/>
      <c r="AJ14" s="1523"/>
      <c r="AK14" s="1524"/>
      <c r="AL14" s="1522"/>
      <c r="AM14" s="1523"/>
      <c r="AN14" s="1524"/>
      <c r="AO14" s="1528"/>
      <c r="AP14" s="1529"/>
      <c r="AQ14" s="1529"/>
      <c r="AR14" s="1529"/>
      <c r="AS14" s="1530"/>
      <c r="AT14" s="1522"/>
      <c r="AU14" s="1523"/>
      <c r="AV14" s="1523"/>
      <c r="AW14" s="1523"/>
      <c r="AX14" s="1524"/>
      <c r="AY14" s="1528"/>
      <c r="AZ14" s="1529"/>
      <c r="BA14" s="1529"/>
      <c r="BB14" s="1530"/>
      <c r="BC14" s="1522"/>
      <c r="BD14" s="1523"/>
      <c r="BE14" s="1524"/>
    </row>
    <row r="15" spans="1:57" ht="9.75" customHeight="1" x14ac:dyDescent="0.15">
      <c r="A15" s="1655"/>
      <c r="B15" s="1670"/>
      <c r="C15" s="1673"/>
      <c r="D15" s="1674"/>
      <c r="E15" s="1660"/>
      <c r="F15" s="1676"/>
      <c r="G15" s="1676"/>
      <c r="H15" s="1676"/>
      <c r="I15" s="1676"/>
      <c r="J15" s="1661"/>
      <c r="K15" s="1660"/>
      <c r="L15" s="1661"/>
      <c r="M15" s="1665"/>
      <c r="N15" s="1666"/>
      <c r="O15" s="1667"/>
      <c r="P15" s="1660"/>
      <c r="Q15" s="1661"/>
      <c r="R15" s="1660"/>
      <c r="S15" s="1676"/>
      <c r="T15" s="1661"/>
      <c r="U15" s="1660"/>
      <c r="V15" s="1676"/>
      <c r="W15" s="1676"/>
      <c r="X15" s="1676"/>
      <c r="Y15" s="1661"/>
      <c r="AA15" s="1655"/>
      <c r="AB15" s="966" t="s">
        <v>745</v>
      </c>
      <c r="AC15" s="967"/>
      <c r="AD15" s="1739"/>
      <c r="AE15" s="1740"/>
      <c r="AF15" s="1525"/>
      <c r="AG15" s="1526"/>
      <c r="AH15" s="1526"/>
      <c r="AI15" s="1526"/>
      <c r="AJ15" s="1526"/>
      <c r="AK15" s="1527"/>
      <c r="AL15" s="1525"/>
      <c r="AM15" s="1526"/>
      <c r="AN15" s="1527"/>
      <c r="AO15" s="1531"/>
      <c r="AP15" s="1532"/>
      <c r="AQ15" s="1532"/>
      <c r="AR15" s="1532"/>
      <c r="AS15" s="1533"/>
      <c r="AT15" s="1525"/>
      <c r="AU15" s="1526"/>
      <c r="AV15" s="1526"/>
      <c r="AW15" s="1526"/>
      <c r="AX15" s="1527"/>
      <c r="AY15" s="1531"/>
      <c r="AZ15" s="1532"/>
      <c r="BA15" s="1532"/>
      <c r="BB15" s="1533"/>
      <c r="BC15" s="1525"/>
      <c r="BD15" s="1526"/>
      <c r="BE15" s="1527"/>
    </row>
    <row r="16" spans="1:57" ht="8.25" customHeight="1" x14ac:dyDescent="0.15">
      <c r="A16" s="1655"/>
      <c r="B16" s="1668" t="s">
        <v>172</v>
      </c>
      <c r="C16" s="1671"/>
      <c r="D16" s="1672"/>
      <c r="E16" s="1658">
        <f>計算シート!N18</f>
        <v>0</v>
      </c>
      <c r="F16" s="1675"/>
      <c r="G16" s="1675"/>
      <c r="H16" s="1675"/>
      <c r="I16" s="1675"/>
      <c r="J16" s="1659"/>
      <c r="K16" s="1658">
        <f>計算シート!N19</f>
        <v>0</v>
      </c>
      <c r="L16" s="1659"/>
      <c r="M16" s="1662"/>
      <c r="N16" s="1663"/>
      <c r="O16" s="1664"/>
      <c r="P16" s="1658"/>
      <c r="Q16" s="1659"/>
      <c r="R16" s="1658"/>
      <c r="S16" s="1675"/>
      <c r="T16" s="1659"/>
      <c r="U16" s="1658"/>
      <c r="V16" s="1675"/>
      <c r="W16" s="1675"/>
      <c r="X16" s="1675"/>
      <c r="Y16" s="1659"/>
      <c r="AA16" s="947" t="s">
        <v>746</v>
      </c>
      <c r="AB16" s="948"/>
      <c r="AC16" s="965"/>
      <c r="AD16" s="533" t="s">
        <v>747</v>
      </c>
      <c r="AE16" s="522" t="s">
        <v>219</v>
      </c>
      <c r="AF16" s="1726">
        <f>E28+AF13</f>
        <v>0</v>
      </c>
      <c r="AG16" s="1727"/>
      <c r="AH16" s="1727"/>
      <c r="AI16" s="1727"/>
      <c r="AJ16" s="1727"/>
      <c r="AK16" s="1728"/>
      <c r="AL16" s="1726">
        <f>K28+AL13</f>
        <v>0</v>
      </c>
      <c r="AM16" s="1727"/>
      <c r="AN16" s="1728"/>
      <c r="AO16" s="1534"/>
      <c r="AP16" s="1535"/>
      <c r="AQ16" s="1535"/>
      <c r="AR16" s="1535"/>
      <c r="AS16" s="1536"/>
      <c r="AT16" s="1470" t="s">
        <v>220</v>
      </c>
      <c r="AU16" s="1471"/>
      <c r="AV16" s="1471"/>
      <c r="AW16" s="1471"/>
      <c r="AX16" s="1472"/>
      <c r="AY16" s="1534"/>
      <c r="AZ16" s="1535"/>
      <c r="BA16" s="1535"/>
      <c r="BB16" s="1536"/>
      <c r="BC16" s="1470" t="s">
        <v>221</v>
      </c>
      <c r="BD16" s="1471"/>
      <c r="BE16" s="537"/>
    </row>
    <row r="17" spans="1:57" ht="1.5" customHeight="1" x14ac:dyDescent="0.15">
      <c r="A17" s="1655"/>
      <c r="B17" s="1669"/>
      <c r="C17" s="1705"/>
      <c r="D17" s="1706"/>
      <c r="E17" s="1702"/>
      <c r="F17" s="1703"/>
      <c r="G17" s="1703"/>
      <c r="H17" s="1703"/>
      <c r="I17" s="1703"/>
      <c r="J17" s="1704"/>
      <c r="K17" s="1702"/>
      <c r="L17" s="1704"/>
      <c r="M17" s="1714"/>
      <c r="N17" s="1715"/>
      <c r="O17" s="1716"/>
      <c r="P17" s="1702"/>
      <c r="Q17" s="1704"/>
      <c r="R17" s="1702"/>
      <c r="S17" s="1703"/>
      <c r="T17" s="1704"/>
      <c r="U17" s="1702"/>
      <c r="V17" s="1703"/>
      <c r="W17" s="1703"/>
      <c r="X17" s="1703"/>
      <c r="Y17" s="1704"/>
      <c r="AA17" s="966"/>
      <c r="AB17" s="971"/>
      <c r="AC17" s="967"/>
      <c r="AD17" s="517"/>
      <c r="AE17" s="518"/>
      <c r="AF17" s="1729"/>
      <c r="AG17" s="1730"/>
      <c r="AH17" s="1730"/>
      <c r="AI17" s="1730"/>
      <c r="AJ17" s="1730"/>
      <c r="AK17" s="1731"/>
      <c r="AL17" s="1729"/>
      <c r="AM17" s="1730"/>
      <c r="AN17" s="1731"/>
      <c r="AO17" s="1528"/>
      <c r="AP17" s="1529"/>
      <c r="AQ17" s="1529"/>
      <c r="AR17" s="1529"/>
      <c r="AS17" s="1530"/>
      <c r="AT17" s="1473"/>
      <c r="AU17" s="1474"/>
      <c r="AV17" s="1474"/>
      <c r="AW17" s="1474"/>
      <c r="AX17" s="1475"/>
      <c r="AY17" s="1528"/>
      <c r="AZ17" s="1529"/>
      <c r="BA17" s="1529"/>
      <c r="BB17" s="1530"/>
      <c r="BC17" s="1473"/>
      <c r="BD17" s="1474"/>
      <c r="BE17" s="537"/>
    </row>
    <row r="18" spans="1:57" ht="9.75" customHeight="1" x14ac:dyDescent="0.15">
      <c r="A18" s="1655"/>
      <c r="B18" s="1670"/>
      <c r="C18" s="1673"/>
      <c r="D18" s="1674"/>
      <c r="E18" s="1660"/>
      <c r="F18" s="1676"/>
      <c r="G18" s="1676"/>
      <c r="H18" s="1676"/>
      <c r="I18" s="1676"/>
      <c r="J18" s="1661"/>
      <c r="K18" s="1660"/>
      <c r="L18" s="1661"/>
      <c r="M18" s="1665"/>
      <c r="N18" s="1666"/>
      <c r="O18" s="1667"/>
      <c r="P18" s="1660"/>
      <c r="Q18" s="1661"/>
      <c r="R18" s="1660"/>
      <c r="S18" s="1676"/>
      <c r="T18" s="1661"/>
      <c r="U18" s="1660"/>
      <c r="V18" s="1676"/>
      <c r="W18" s="1676"/>
      <c r="X18" s="1676"/>
      <c r="Y18" s="1661"/>
      <c r="AA18" s="968" t="s">
        <v>222</v>
      </c>
      <c r="AB18" s="972"/>
      <c r="AC18" s="969"/>
      <c r="AD18" s="517"/>
      <c r="AE18" s="518"/>
      <c r="AF18" s="1732"/>
      <c r="AG18" s="1733"/>
      <c r="AH18" s="1733"/>
      <c r="AI18" s="1733"/>
      <c r="AJ18" s="1733"/>
      <c r="AK18" s="1734"/>
      <c r="AL18" s="1732"/>
      <c r="AM18" s="1733"/>
      <c r="AN18" s="1734"/>
      <c r="AO18" s="1531"/>
      <c r="AP18" s="1532"/>
      <c r="AQ18" s="1532"/>
      <c r="AR18" s="1532"/>
      <c r="AS18" s="1533"/>
      <c r="AT18" s="1525">
        <f>計算シート!I15</f>
        <v>0</v>
      </c>
      <c r="AU18" s="1526"/>
      <c r="AV18" s="1526"/>
      <c r="AW18" s="1526"/>
      <c r="AX18" s="1527"/>
      <c r="AY18" s="1531"/>
      <c r="AZ18" s="1532"/>
      <c r="BA18" s="1532"/>
      <c r="BB18" s="1533"/>
      <c r="BC18" s="1525">
        <f>計算シート!I16</f>
        <v>0</v>
      </c>
      <c r="BD18" s="1526"/>
      <c r="BE18" s="1527"/>
    </row>
    <row r="19" spans="1:57" ht="8.25" customHeight="1" x14ac:dyDescent="0.15">
      <c r="A19" s="1655"/>
      <c r="B19" s="1668" t="s">
        <v>170</v>
      </c>
      <c r="C19" s="1671"/>
      <c r="D19" s="1672"/>
      <c r="E19" s="1658">
        <f>計算シート!N13</f>
        <v>0</v>
      </c>
      <c r="F19" s="1675"/>
      <c r="G19" s="1675"/>
      <c r="H19" s="1675"/>
      <c r="I19" s="1675"/>
      <c r="J19" s="1659"/>
      <c r="K19" s="1658">
        <f>計算シート!N14</f>
        <v>0</v>
      </c>
      <c r="L19" s="1659"/>
      <c r="M19" s="1662"/>
      <c r="N19" s="1663"/>
      <c r="O19" s="1664"/>
      <c r="P19" s="1658"/>
      <c r="Q19" s="1659"/>
      <c r="R19" s="1658"/>
      <c r="S19" s="1675"/>
      <c r="T19" s="1659"/>
      <c r="U19" s="1658"/>
      <c r="V19" s="1675"/>
      <c r="W19" s="1675"/>
      <c r="X19" s="1675"/>
      <c r="Y19" s="1659"/>
      <c r="AA19" s="1034" t="s">
        <v>993</v>
      </c>
      <c r="AB19" s="1700"/>
      <c r="AC19" s="1701"/>
      <c r="AD19" s="516"/>
      <c r="AE19" s="430" t="s">
        <v>748</v>
      </c>
      <c r="AF19" s="1658"/>
      <c r="AG19" s="1675"/>
      <c r="AH19" s="1675"/>
      <c r="AI19" s="1675"/>
      <c r="AJ19" s="1675"/>
      <c r="AK19" s="1659"/>
      <c r="AL19" s="1658"/>
      <c r="AM19" s="1675"/>
      <c r="AN19" s="1659"/>
      <c r="AO19" s="1720" t="s">
        <v>749</v>
      </c>
      <c r="AP19" s="1721"/>
      <c r="AQ19" s="947" t="s">
        <v>750</v>
      </c>
      <c r="AR19" s="948"/>
      <c r="AS19" s="948"/>
      <c r="AT19" s="948"/>
      <c r="AU19" s="948"/>
      <c r="AV19" s="948"/>
      <c r="AW19" s="948"/>
      <c r="AX19" s="948"/>
      <c r="AY19" s="948"/>
      <c r="AZ19" s="948"/>
      <c r="BA19" s="948"/>
      <c r="BB19" s="965"/>
      <c r="BC19" s="947" t="s">
        <v>743</v>
      </c>
      <c r="BD19" s="948"/>
      <c r="BE19" s="965"/>
    </row>
    <row r="20" spans="1:57" ht="11.25" customHeight="1" x14ac:dyDescent="0.15">
      <c r="A20" s="1655"/>
      <c r="B20" s="1670"/>
      <c r="C20" s="1673"/>
      <c r="D20" s="1674"/>
      <c r="E20" s="1660"/>
      <c r="F20" s="1676"/>
      <c r="G20" s="1676"/>
      <c r="H20" s="1676"/>
      <c r="I20" s="1676"/>
      <c r="J20" s="1661"/>
      <c r="K20" s="1660"/>
      <c r="L20" s="1661"/>
      <c r="M20" s="1665"/>
      <c r="N20" s="1666"/>
      <c r="O20" s="1667"/>
      <c r="P20" s="1660"/>
      <c r="Q20" s="1661"/>
      <c r="R20" s="1660"/>
      <c r="S20" s="1676"/>
      <c r="T20" s="1661"/>
      <c r="U20" s="1660"/>
      <c r="V20" s="1676"/>
      <c r="W20" s="1676"/>
      <c r="X20" s="1676"/>
      <c r="Y20" s="1661"/>
      <c r="AA20" s="1034"/>
      <c r="AB20" s="1700"/>
      <c r="AC20" s="1701"/>
      <c r="AD20" s="1712"/>
      <c r="AE20" s="1713"/>
      <c r="AF20" s="1660"/>
      <c r="AG20" s="1676"/>
      <c r="AH20" s="1676"/>
      <c r="AI20" s="1676"/>
      <c r="AJ20" s="1676"/>
      <c r="AK20" s="1661"/>
      <c r="AL20" s="1660"/>
      <c r="AM20" s="1676"/>
      <c r="AN20" s="1661"/>
      <c r="AO20" s="1722"/>
      <c r="AP20" s="1723"/>
      <c r="AQ20" s="968"/>
      <c r="AR20" s="972"/>
      <c r="AS20" s="972"/>
      <c r="AT20" s="972"/>
      <c r="AU20" s="972"/>
      <c r="AV20" s="972"/>
      <c r="AW20" s="972"/>
      <c r="AX20" s="972"/>
      <c r="AY20" s="972"/>
      <c r="AZ20" s="972"/>
      <c r="BA20" s="972"/>
      <c r="BB20" s="969"/>
      <c r="BC20" s="968"/>
      <c r="BD20" s="972"/>
      <c r="BE20" s="969"/>
    </row>
    <row r="21" spans="1:57" ht="8.25" customHeight="1" x14ac:dyDescent="0.15">
      <c r="A21" s="1655"/>
      <c r="B21" s="1668" t="s">
        <v>959</v>
      </c>
      <c r="C21" s="1671"/>
      <c r="D21" s="1672"/>
      <c r="E21" s="1658">
        <f>計算シート!N20</f>
        <v>0</v>
      </c>
      <c r="F21" s="1675"/>
      <c r="G21" s="1675"/>
      <c r="H21" s="1675"/>
      <c r="I21" s="1675"/>
      <c r="J21" s="1659"/>
      <c r="K21" s="1658">
        <f>計算シート!N21</f>
        <v>0</v>
      </c>
      <c r="L21" s="1659"/>
      <c r="M21" s="1662"/>
      <c r="N21" s="1663"/>
      <c r="O21" s="1664"/>
      <c r="P21" s="1658"/>
      <c r="Q21" s="1659"/>
      <c r="R21" s="1658"/>
      <c r="S21" s="1675"/>
      <c r="T21" s="1659"/>
      <c r="U21" s="1658"/>
      <c r="V21" s="1675"/>
      <c r="W21" s="1675"/>
      <c r="X21" s="1675"/>
      <c r="Y21" s="1659"/>
      <c r="AA21" s="1034"/>
      <c r="AB21" s="1700"/>
      <c r="AC21" s="1701"/>
      <c r="AD21" s="1710"/>
      <c r="AE21" s="1711"/>
      <c r="AF21" s="1658"/>
      <c r="AG21" s="1675"/>
      <c r="AH21" s="1675"/>
      <c r="AI21" s="1675"/>
      <c r="AJ21" s="1675"/>
      <c r="AK21" s="1659"/>
      <c r="AL21" s="1658"/>
      <c r="AM21" s="1675"/>
      <c r="AN21" s="1659"/>
      <c r="AO21" s="1722"/>
      <c r="AP21" s="1723"/>
      <c r="AQ21" s="1691"/>
      <c r="AR21" s="1692"/>
      <c r="AS21" s="1692"/>
      <c r="AT21" s="1692"/>
      <c r="AU21" s="1692"/>
      <c r="AV21" s="1692"/>
      <c r="AW21" s="1692"/>
      <c r="AX21" s="1692"/>
      <c r="AY21" s="1692"/>
      <c r="AZ21" s="1692"/>
      <c r="BA21" s="1692"/>
      <c r="BB21" s="1693"/>
      <c r="BC21" s="539"/>
      <c r="BD21" s="539"/>
      <c r="BE21" s="430" t="s">
        <v>909</v>
      </c>
    </row>
    <row r="22" spans="1:57" ht="11.25" customHeight="1" x14ac:dyDescent="0.15">
      <c r="A22" s="1655"/>
      <c r="B22" s="1670"/>
      <c r="C22" s="1673"/>
      <c r="D22" s="1674"/>
      <c r="E22" s="1660"/>
      <c r="F22" s="1676"/>
      <c r="G22" s="1676"/>
      <c r="H22" s="1676"/>
      <c r="I22" s="1676"/>
      <c r="J22" s="1661"/>
      <c r="K22" s="1660"/>
      <c r="L22" s="1661"/>
      <c r="M22" s="1665"/>
      <c r="N22" s="1666"/>
      <c r="O22" s="1667"/>
      <c r="P22" s="1660"/>
      <c r="Q22" s="1661"/>
      <c r="R22" s="1660"/>
      <c r="S22" s="1676"/>
      <c r="T22" s="1661"/>
      <c r="U22" s="1660"/>
      <c r="V22" s="1676"/>
      <c r="W22" s="1676"/>
      <c r="X22" s="1676"/>
      <c r="Y22" s="1661"/>
      <c r="AA22" s="1034"/>
      <c r="AB22" s="1700"/>
      <c r="AC22" s="1701"/>
      <c r="AD22" s="1712"/>
      <c r="AE22" s="1713"/>
      <c r="AF22" s="1660"/>
      <c r="AG22" s="1676"/>
      <c r="AH22" s="1676"/>
      <c r="AI22" s="1676"/>
      <c r="AJ22" s="1676"/>
      <c r="AK22" s="1661"/>
      <c r="AL22" s="1660"/>
      <c r="AM22" s="1676"/>
      <c r="AN22" s="1661"/>
      <c r="AO22" s="1722"/>
      <c r="AP22" s="1723"/>
      <c r="AQ22" s="1694"/>
      <c r="AR22" s="1695"/>
      <c r="AS22" s="1695"/>
      <c r="AT22" s="1695"/>
      <c r="AU22" s="1695"/>
      <c r="AV22" s="1695"/>
      <c r="AW22" s="1695"/>
      <c r="AX22" s="1695"/>
      <c r="AY22" s="1695"/>
      <c r="AZ22" s="1695"/>
      <c r="BA22" s="1695"/>
      <c r="BB22" s="1696"/>
      <c r="BC22" s="1660"/>
      <c r="BD22" s="1676"/>
      <c r="BE22" s="1661"/>
    </row>
    <row r="23" spans="1:57" ht="8.25" customHeight="1" x14ac:dyDescent="0.15">
      <c r="A23" s="1655"/>
      <c r="B23" s="1668"/>
      <c r="C23" s="1671"/>
      <c r="D23" s="1672"/>
      <c r="E23" s="1658"/>
      <c r="F23" s="1675"/>
      <c r="G23" s="1675"/>
      <c r="H23" s="1675"/>
      <c r="I23" s="1675"/>
      <c r="J23" s="1659"/>
      <c r="K23" s="1658"/>
      <c r="L23" s="1659"/>
      <c r="M23" s="1662"/>
      <c r="N23" s="1663"/>
      <c r="O23" s="1664"/>
      <c r="P23" s="1658"/>
      <c r="Q23" s="1659"/>
      <c r="R23" s="1658"/>
      <c r="S23" s="1675"/>
      <c r="T23" s="1659"/>
      <c r="U23" s="1658"/>
      <c r="V23" s="1675"/>
      <c r="W23" s="1675"/>
      <c r="X23" s="1675"/>
      <c r="Y23" s="1659"/>
      <c r="AA23" s="1034"/>
      <c r="AB23" s="1700"/>
      <c r="AC23" s="1701"/>
      <c r="AD23" s="1710"/>
      <c r="AE23" s="1711"/>
      <c r="AF23" s="1658"/>
      <c r="AG23" s="1675"/>
      <c r="AH23" s="1675"/>
      <c r="AI23" s="1675"/>
      <c r="AJ23" s="1675"/>
      <c r="AK23" s="1659"/>
      <c r="AL23" s="1658"/>
      <c r="AM23" s="1675"/>
      <c r="AN23" s="1659"/>
      <c r="AO23" s="1722"/>
      <c r="AP23" s="1723"/>
      <c r="AQ23" s="1691"/>
      <c r="AR23" s="1692"/>
      <c r="AS23" s="1692"/>
      <c r="AT23" s="1692"/>
      <c r="AU23" s="1692"/>
      <c r="AV23" s="1692"/>
      <c r="AW23" s="1692"/>
      <c r="AX23" s="1692"/>
      <c r="AY23" s="1692"/>
      <c r="AZ23" s="1692"/>
      <c r="BA23" s="1692"/>
      <c r="BB23" s="1693"/>
      <c r="BC23" s="1658"/>
      <c r="BD23" s="1675"/>
      <c r="BE23" s="1659"/>
    </row>
    <row r="24" spans="1:57" ht="11.25" customHeight="1" x14ac:dyDescent="0.15">
      <c r="A24" s="1655"/>
      <c r="B24" s="1670"/>
      <c r="C24" s="1673"/>
      <c r="D24" s="1674"/>
      <c r="E24" s="1660"/>
      <c r="F24" s="1676"/>
      <c r="G24" s="1676"/>
      <c r="H24" s="1676"/>
      <c r="I24" s="1676"/>
      <c r="J24" s="1661"/>
      <c r="K24" s="1660"/>
      <c r="L24" s="1661"/>
      <c r="M24" s="1665"/>
      <c r="N24" s="1666"/>
      <c r="O24" s="1667"/>
      <c r="P24" s="1660"/>
      <c r="Q24" s="1661"/>
      <c r="R24" s="1660"/>
      <c r="S24" s="1676"/>
      <c r="T24" s="1661"/>
      <c r="U24" s="1660"/>
      <c r="V24" s="1676"/>
      <c r="W24" s="1676"/>
      <c r="X24" s="1676"/>
      <c r="Y24" s="1661"/>
      <c r="AA24" s="1034"/>
      <c r="AB24" s="1708"/>
      <c r="AC24" s="1709"/>
      <c r="AD24" s="1712"/>
      <c r="AE24" s="1713"/>
      <c r="AF24" s="1660"/>
      <c r="AG24" s="1676"/>
      <c r="AH24" s="1676"/>
      <c r="AI24" s="1676"/>
      <c r="AJ24" s="1676"/>
      <c r="AK24" s="1661"/>
      <c r="AL24" s="1660"/>
      <c r="AM24" s="1676"/>
      <c r="AN24" s="1661"/>
      <c r="AO24" s="1722"/>
      <c r="AP24" s="1723"/>
      <c r="AQ24" s="1694"/>
      <c r="AR24" s="1695"/>
      <c r="AS24" s="1695"/>
      <c r="AT24" s="1695"/>
      <c r="AU24" s="1695"/>
      <c r="AV24" s="1695"/>
      <c r="AW24" s="1695"/>
      <c r="AX24" s="1695"/>
      <c r="AY24" s="1695"/>
      <c r="AZ24" s="1695"/>
      <c r="BA24" s="1695"/>
      <c r="BB24" s="1696"/>
      <c r="BC24" s="1660"/>
      <c r="BD24" s="1676"/>
      <c r="BE24" s="1661"/>
    </row>
    <row r="25" spans="1:57" ht="8.25" customHeight="1" x14ac:dyDescent="0.15">
      <c r="A25" s="1655"/>
      <c r="B25" s="1668"/>
      <c r="C25" s="1671"/>
      <c r="D25" s="1672"/>
      <c r="E25" s="1658"/>
      <c r="F25" s="1675"/>
      <c r="G25" s="1675"/>
      <c r="H25" s="1675"/>
      <c r="I25" s="1675"/>
      <c r="J25" s="1659"/>
      <c r="K25" s="1658"/>
      <c r="L25" s="1659"/>
      <c r="M25" s="1662"/>
      <c r="N25" s="1663"/>
      <c r="O25" s="1664"/>
      <c r="P25" s="1658"/>
      <c r="Q25" s="1659"/>
      <c r="R25" s="1658"/>
      <c r="S25" s="1675"/>
      <c r="T25" s="1659"/>
      <c r="U25" s="1658"/>
      <c r="V25" s="1675"/>
      <c r="W25" s="1675"/>
      <c r="X25" s="1675"/>
      <c r="Y25" s="1659"/>
      <c r="AA25" s="1034"/>
      <c r="AB25" s="1698" t="s">
        <v>223</v>
      </c>
      <c r="AC25" s="1699"/>
      <c r="AD25" s="1534"/>
      <c r="AE25" s="1536"/>
      <c r="AF25" s="1519">
        <f>SUM(AF19:AK24)</f>
        <v>0</v>
      </c>
      <c r="AG25" s="1520"/>
      <c r="AH25" s="1520"/>
      <c r="AI25" s="1520"/>
      <c r="AJ25" s="1520"/>
      <c r="AK25" s="1521"/>
      <c r="AL25" s="1519">
        <f>SUM(AL19:AN24)</f>
        <v>0</v>
      </c>
      <c r="AM25" s="1520"/>
      <c r="AN25" s="1521"/>
      <c r="AO25" s="1722"/>
      <c r="AP25" s="1723"/>
      <c r="AQ25" s="1691"/>
      <c r="AR25" s="1692"/>
      <c r="AS25" s="1692"/>
      <c r="AT25" s="1692"/>
      <c r="AU25" s="1692"/>
      <c r="AV25" s="1692"/>
      <c r="AW25" s="1692"/>
      <c r="AX25" s="1692"/>
      <c r="AY25" s="1692"/>
      <c r="AZ25" s="1692"/>
      <c r="BA25" s="1692"/>
      <c r="BB25" s="1693"/>
      <c r="BC25" s="1658"/>
      <c r="BD25" s="1675"/>
      <c r="BE25" s="1659"/>
    </row>
    <row r="26" spans="1:57" ht="1.5" customHeight="1" x14ac:dyDescent="0.15">
      <c r="A26" s="1655"/>
      <c r="B26" s="1669"/>
      <c r="C26" s="1705"/>
      <c r="D26" s="1706"/>
      <c r="E26" s="1702"/>
      <c r="F26" s="1703"/>
      <c r="G26" s="1703"/>
      <c r="H26" s="1703"/>
      <c r="I26" s="1703"/>
      <c r="J26" s="1704"/>
      <c r="K26" s="1702"/>
      <c r="L26" s="1704"/>
      <c r="M26" s="1714"/>
      <c r="N26" s="1715"/>
      <c r="O26" s="1716"/>
      <c r="P26" s="1702"/>
      <c r="Q26" s="1704"/>
      <c r="R26" s="1702"/>
      <c r="S26" s="1703"/>
      <c r="T26" s="1704"/>
      <c r="U26" s="1702"/>
      <c r="V26" s="1703"/>
      <c r="W26" s="1703"/>
      <c r="X26" s="1703"/>
      <c r="Y26" s="1704"/>
      <c r="AA26" s="1034"/>
      <c r="AB26" s="1470"/>
      <c r="AC26" s="1472"/>
      <c r="AD26" s="1528"/>
      <c r="AE26" s="1530"/>
      <c r="AF26" s="1522"/>
      <c r="AG26" s="1523"/>
      <c r="AH26" s="1523"/>
      <c r="AI26" s="1523"/>
      <c r="AJ26" s="1523"/>
      <c r="AK26" s="1524"/>
      <c r="AL26" s="1522"/>
      <c r="AM26" s="1523"/>
      <c r="AN26" s="1524"/>
      <c r="AO26" s="1722"/>
      <c r="AP26" s="1723"/>
      <c r="AQ26" s="1109"/>
      <c r="AR26" s="1110"/>
      <c r="AS26" s="1110"/>
      <c r="AT26" s="1110"/>
      <c r="AU26" s="1110"/>
      <c r="AV26" s="1110"/>
      <c r="AW26" s="1110"/>
      <c r="AX26" s="1110"/>
      <c r="AY26" s="1110"/>
      <c r="AZ26" s="1110"/>
      <c r="BA26" s="1110"/>
      <c r="BB26" s="1697"/>
      <c r="BC26" s="1702"/>
      <c r="BD26" s="1703"/>
      <c r="BE26" s="1704"/>
    </row>
    <row r="27" spans="1:57" ht="9.75" customHeight="1" x14ac:dyDescent="0.15">
      <c r="A27" s="1655"/>
      <c r="B27" s="1670"/>
      <c r="C27" s="1673"/>
      <c r="D27" s="1674"/>
      <c r="E27" s="1660"/>
      <c r="F27" s="1676"/>
      <c r="G27" s="1676"/>
      <c r="H27" s="1676"/>
      <c r="I27" s="1676"/>
      <c r="J27" s="1661"/>
      <c r="K27" s="1660"/>
      <c r="L27" s="1661"/>
      <c r="M27" s="1665"/>
      <c r="N27" s="1666"/>
      <c r="O27" s="1667"/>
      <c r="P27" s="1660"/>
      <c r="Q27" s="1661"/>
      <c r="R27" s="1660"/>
      <c r="S27" s="1676"/>
      <c r="T27" s="1661"/>
      <c r="U27" s="1660"/>
      <c r="V27" s="1676"/>
      <c r="W27" s="1676"/>
      <c r="X27" s="1676"/>
      <c r="Y27" s="1661"/>
      <c r="AA27" s="1034"/>
      <c r="AB27" s="968" t="s">
        <v>745</v>
      </c>
      <c r="AC27" s="969"/>
      <c r="AD27" s="1531"/>
      <c r="AE27" s="1533"/>
      <c r="AF27" s="1525"/>
      <c r="AG27" s="1526"/>
      <c r="AH27" s="1526"/>
      <c r="AI27" s="1526"/>
      <c r="AJ27" s="1526"/>
      <c r="AK27" s="1527"/>
      <c r="AL27" s="1525"/>
      <c r="AM27" s="1526"/>
      <c r="AN27" s="1527"/>
      <c r="AO27" s="1722"/>
      <c r="AP27" s="1723"/>
      <c r="AQ27" s="1694"/>
      <c r="AR27" s="1695"/>
      <c r="AS27" s="1695"/>
      <c r="AT27" s="1695"/>
      <c r="AU27" s="1695"/>
      <c r="AV27" s="1695"/>
      <c r="AW27" s="1695"/>
      <c r="AX27" s="1695"/>
      <c r="AY27" s="1695"/>
      <c r="AZ27" s="1695"/>
      <c r="BA27" s="1695"/>
      <c r="BB27" s="1696"/>
      <c r="BC27" s="1660"/>
      <c r="BD27" s="1676"/>
      <c r="BE27" s="1661"/>
    </row>
    <row r="28" spans="1:57" ht="8.25" customHeight="1" x14ac:dyDescent="0.15">
      <c r="A28" s="1655"/>
      <c r="B28" s="1683" t="s">
        <v>224</v>
      </c>
      <c r="C28" s="1685"/>
      <c r="D28" s="1686"/>
      <c r="E28" s="1646">
        <f>SUM(E8:J27)</f>
        <v>0</v>
      </c>
      <c r="F28" s="1652"/>
      <c r="G28" s="1652"/>
      <c r="H28" s="1652"/>
      <c r="I28" s="1652"/>
      <c r="J28" s="1647"/>
      <c r="K28" s="1646">
        <f>SUM(K8:L27)</f>
        <v>0</v>
      </c>
      <c r="L28" s="1647"/>
      <c r="M28" s="1717"/>
      <c r="N28" s="1717"/>
      <c r="O28" s="1717"/>
      <c r="P28" s="1646">
        <f>SUM(P8:Q27)</f>
        <v>0</v>
      </c>
      <c r="Q28" s="1647"/>
      <c r="R28" s="1534"/>
      <c r="S28" s="1535"/>
      <c r="T28" s="1536"/>
      <c r="U28" s="1646">
        <f>SUM(U8:Y27)</f>
        <v>0</v>
      </c>
      <c r="V28" s="1652"/>
      <c r="W28" s="1652"/>
      <c r="X28" s="1652"/>
      <c r="Y28" s="1647"/>
      <c r="AA28" s="947" t="s">
        <v>751</v>
      </c>
      <c r="AB28" s="948"/>
      <c r="AC28" s="965"/>
      <c r="AD28" s="1534"/>
      <c r="AE28" s="1536"/>
      <c r="AF28" s="1470" t="s">
        <v>225</v>
      </c>
      <c r="AG28" s="1471"/>
      <c r="AH28" s="1471"/>
      <c r="AI28" s="1471"/>
      <c r="AJ28" s="1471"/>
      <c r="AK28" s="1472"/>
      <c r="AL28" s="1470" t="s">
        <v>226</v>
      </c>
      <c r="AM28" s="1471"/>
      <c r="AN28" s="1472"/>
      <c r="AO28" s="1722"/>
      <c r="AP28" s="1723"/>
      <c r="AQ28" s="947" t="s">
        <v>752</v>
      </c>
      <c r="AR28" s="948"/>
      <c r="AS28" s="948"/>
      <c r="AT28" s="948"/>
      <c r="AU28" s="948"/>
      <c r="AV28" s="948"/>
      <c r="AW28" s="948"/>
      <c r="AX28" s="948"/>
      <c r="AY28" s="948"/>
      <c r="AZ28" s="948"/>
      <c r="BA28" s="948"/>
      <c r="BB28" s="965"/>
      <c r="BC28" s="1470" t="s">
        <v>227</v>
      </c>
      <c r="BD28" s="1471"/>
      <c r="BE28" s="1472"/>
    </row>
    <row r="29" spans="1:57" ht="1.5" customHeight="1" x14ac:dyDescent="0.15">
      <c r="A29" s="1655"/>
      <c r="B29" s="1684"/>
      <c r="C29" s="1687"/>
      <c r="D29" s="1688"/>
      <c r="E29" s="1648"/>
      <c r="F29" s="1653"/>
      <c r="G29" s="1653"/>
      <c r="H29" s="1653"/>
      <c r="I29" s="1653"/>
      <c r="J29" s="1649"/>
      <c r="K29" s="1648"/>
      <c r="L29" s="1649"/>
      <c r="M29" s="1718"/>
      <c r="N29" s="1718"/>
      <c r="O29" s="1718"/>
      <c r="P29" s="1648"/>
      <c r="Q29" s="1649"/>
      <c r="R29" s="1528"/>
      <c r="S29" s="1529"/>
      <c r="T29" s="1530"/>
      <c r="U29" s="1648"/>
      <c r="V29" s="1653"/>
      <c r="W29" s="1653"/>
      <c r="X29" s="1653"/>
      <c r="Y29" s="1649"/>
      <c r="AA29" s="966"/>
      <c r="AB29" s="971"/>
      <c r="AC29" s="967"/>
      <c r="AD29" s="1528"/>
      <c r="AE29" s="1530"/>
      <c r="AF29" s="1473"/>
      <c r="AG29" s="1474"/>
      <c r="AH29" s="1474"/>
      <c r="AI29" s="1474"/>
      <c r="AJ29" s="1474"/>
      <c r="AK29" s="1475"/>
      <c r="AL29" s="1473"/>
      <c r="AM29" s="1707"/>
      <c r="AN29" s="1475"/>
      <c r="AO29" s="1722"/>
      <c r="AP29" s="1723"/>
      <c r="AQ29" s="966"/>
      <c r="AR29" s="971"/>
      <c r="AS29" s="971"/>
      <c r="AT29" s="971"/>
      <c r="AU29" s="971"/>
      <c r="AV29" s="971"/>
      <c r="AW29" s="971"/>
      <c r="AX29" s="971"/>
      <c r="AY29" s="971"/>
      <c r="AZ29" s="971"/>
      <c r="BA29" s="971"/>
      <c r="BB29" s="967"/>
      <c r="BC29" s="1473"/>
      <c r="BD29" s="1474"/>
      <c r="BE29" s="1475"/>
    </row>
    <row r="30" spans="1:57" ht="9.75" customHeight="1" x14ac:dyDescent="0.15">
      <c r="A30" s="1033"/>
      <c r="B30" s="515" t="s">
        <v>745</v>
      </c>
      <c r="C30" s="1689"/>
      <c r="D30" s="1690"/>
      <c r="E30" s="1650"/>
      <c r="F30" s="1654"/>
      <c r="G30" s="1654"/>
      <c r="H30" s="1654"/>
      <c r="I30" s="1654"/>
      <c r="J30" s="1651"/>
      <c r="K30" s="1650"/>
      <c r="L30" s="1651"/>
      <c r="M30" s="1719"/>
      <c r="N30" s="1719"/>
      <c r="O30" s="1719"/>
      <c r="P30" s="1650"/>
      <c r="Q30" s="1651"/>
      <c r="R30" s="1531"/>
      <c r="S30" s="1532"/>
      <c r="T30" s="1533"/>
      <c r="U30" s="1650"/>
      <c r="V30" s="1654"/>
      <c r="W30" s="1654"/>
      <c r="X30" s="1654"/>
      <c r="Y30" s="1651"/>
      <c r="Z30" s="540"/>
      <c r="AA30" s="968" t="s">
        <v>228</v>
      </c>
      <c r="AB30" s="972"/>
      <c r="AC30" s="969"/>
      <c r="AD30" s="1531"/>
      <c r="AE30" s="1533"/>
      <c r="AF30" s="1525">
        <f>計算シート!I12</f>
        <v>0</v>
      </c>
      <c r="AG30" s="1526"/>
      <c r="AH30" s="1526"/>
      <c r="AI30" s="1526"/>
      <c r="AJ30" s="1526"/>
      <c r="AK30" s="1527"/>
      <c r="AL30" s="1525">
        <f>計算シート!I13</f>
        <v>0</v>
      </c>
      <c r="AM30" s="1526"/>
      <c r="AN30" s="1527"/>
      <c r="AO30" s="1724"/>
      <c r="AP30" s="1725"/>
      <c r="AQ30" s="968"/>
      <c r="AR30" s="972"/>
      <c r="AS30" s="972"/>
      <c r="AT30" s="972"/>
      <c r="AU30" s="972"/>
      <c r="AV30" s="972"/>
      <c r="AW30" s="972"/>
      <c r="AX30" s="972"/>
      <c r="AY30" s="972"/>
      <c r="AZ30" s="972"/>
      <c r="BA30" s="972"/>
      <c r="BB30" s="969"/>
      <c r="BC30" s="1525">
        <f>計算シート!I14</f>
        <v>0</v>
      </c>
      <c r="BD30" s="1526"/>
      <c r="BE30" s="1527"/>
    </row>
    <row r="31" spans="1:57" ht="2.25" customHeight="1" x14ac:dyDescent="0.15"/>
    <row r="32" spans="1:57" ht="10.5" customHeight="1" x14ac:dyDescent="0.15">
      <c r="A32" s="1029" t="s">
        <v>753</v>
      </c>
      <c r="B32" s="1029"/>
      <c r="C32" s="1029"/>
      <c r="D32" s="1029"/>
      <c r="E32" s="1029"/>
      <c r="F32" s="1029"/>
      <c r="AA32" s="541"/>
      <c r="AB32" s="541"/>
      <c r="AC32" s="541"/>
    </row>
    <row r="33" spans="1:71" ht="10.5" customHeight="1" x14ac:dyDescent="0.15">
      <c r="A33" s="1030"/>
      <c r="B33" s="1030"/>
      <c r="C33" s="1030"/>
      <c r="D33" s="1030"/>
      <c r="E33" s="1030"/>
      <c r="F33" s="1030"/>
      <c r="AA33" s="542"/>
      <c r="AB33" s="542"/>
      <c r="AC33" s="542"/>
    </row>
    <row r="34" spans="1:71" ht="9.75" customHeight="1" x14ac:dyDescent="0.15">
      <c r="A34" s="970" t="s">
        <v>754</v>
      </c>
      <c r="B34" s="1007"/>
      <c r="C34" s="1008"/>
      <c r="D34" s="970" t="s">
        <v>755</v>
      </c>
      <c r="E34" s="1007"/>
      <c r="F34" s="1008"/>
      <c r="G34" s="970" t="s">
        <v>756</v>
      </c>
      <c r="H34" s="1007"/>
      <c r="I34" s="1007"/>
      <c r="J34" s="1008"/>
      <c r="K34" s="529" t="s">
        <v>757</v>
      </c>
      <c r="L34" s="404"/>
      <c r="M34" s="543"/>
      <c r="N34" s="404" t="s">
        <v>758</v>
      </c>
      <c r="O34" s="404"/>
      <c r="P34" s="404"/>
      <c r="Q34" s="947" t="s">
        <v>759</v>
      </c>
      <c r="R34" s="965"/>
      <c r="S34" s="1677" t="s">
        <v>760</v>
      </c>
      <c r="T34" s="529" t="s">
        <v>68</v>
      </c>
      <c r="U34" s="543"/>
      <c r="V34" s="516" t="s">
        <v>6</v>
      </c>
      <c r="W34" s="512"/>
      <c r="X34" s="514"/>
      <c r="Y34" s="529" t="s">
        <v>670</v>
      </c>
      <c r="Z34" s="404"/>
      <c r="AA34" s="544"/>
      <c r="AB34" s="545"/>
      <c r="AC34" s="534" t="s">
        <v>761</v>
      </c>
      <c r="AD34" s="535"/>
      <c r="AE34" s="544"/>
      <c r="AF34" s="535"/>
      <c r="AG34" s="536"/>
      <c r="AH34" s="534" t="s">
        <v>732</v>
      </c>
      <c r="AI34" s="544"/>
      <c r="AJ34" s="544"/>
      <c r="AK34" s="544"/>
      <c r="AL34" s="535"/>
      <c r="AM34" s="536"/>
      <c r="AN34" s="534" t="s">
        <v>733</v>
      </c>
      <c r="AO34" s="536"/>
      <c r="AP34" s="534" t="s">
        <v>762</v>
      </c>
      <c r="AQ34" s="535"/>
      <c r="AR34" s="535"/>
      <c r="AS34" s="535"/>
      <c r="AT34" s="535"/>
      <c r="AU34" s="535"/>
      <c r="AV34" s="536"/>
      <c r="AW34" s="534" t="s">
        <v>34</v>
      </c>
      <c r="AX34" s="535"/>
      <c r="AY34" s="535"/>
      <c r="AZ34" s="536"/>
      <c r="BA34" s="534"/>
      <c r="BB34" s="535"/>
      <c r="BC34" s="535"/>
      <c r="BD34" s="535"/>
      <c r="BE34" s="536"/>
    </row>
    <row r="35" spans="1:71" ht="4.5" customHeight="1" x14ac:dyDescent="0.15">
      <c r="A35" s="959"/>
      <c r="B35" s="960"/>
      <c r="C35" s="961"/>
      <c r="D35" s="959"/>
      <c r="E35" s="960"/>
      <c r="F35" s="961"/>
      <c r="G35" s="959"/>
      <c r="H35" s="960"/>
      <c r="I35" s="960"/>
      <c r="J35" s="961"/>
      <c r="K35" s="546"/>
      <c r="L35" s="539"/>
      <c r="M35" s="537"/>
      <c r="N35" s="539"/>
      <c r="O35" s="539"/>
      <c r="P35" s="539"/>
      <c r="Q35" s="966"/>
      <c r="R35" s="967"/>
      <c r="S35" s="1678"/>
      <c r="T35" s="546"/>
      <c r="U35" s="537"/>
      <c r="V35" s="966" t="s">
        <v>763</v>
      </c>
      <c r="W35" s="971"/>
      <c r="X35" s="967"/>
      <c r="Y35" s="966" t="s">
        <v>764</v>
      </c>
      <c r="Z35" s="971"/>
      <c r="AA35" s="971"/>
      <c r="AB35" s="967"/>
      <c r="AC35" s="966" t="s">
        <v>765</v>
      </c>
      <c r="AD35" s="971"/>
      <c r="AE35" s="971"/>
      <c r="AF35" s="971"/>
      <c r="AG35" s="967"/>
      <c r="AH35" s="966" t="s">
        <v>764</v>
      </c>
      <c r="AI35" s="971"/>
      <c r="AJ35" s="971"/>
      <c r="AK35" s="971"/>
      <c r="AL35" s="971"/>
      <c r="AM35" s="967"/>
      <c r="AN35" s="966" t="s">
        <v>766</v>
      </c>
      <c r="AO35" s="967"/>
      <c r="AP35" s="966" t="s">
        <v>767</v>
      </c>
      <c r="AQ35" s="971"/>
      <c r="AR35" s="971"/>
      <c r="AS35" s="971"/>
      <c r="AT35" s="971"/>
      <c r="AU35" s="971"/>
      <c r="AV35" s="967"/>
      <c r="AW35" s="966" t="s">
        <v>941</v>
      </c>
      <c r="AX35" s="971"/>
      <c r="AY35" s="971"/>
      <c r="AZ35" s="967"/>
      <c r="BA35" s="531"/>
      <c r="BB35" s="538"/>
      <c r="BC35" s="538"/>
      <c r="BD35" s="538"/>
      <c r="BE35" s="532"/>
    </row>
    <row r="36" spans="1:71" ht="5.25" customHeight="1" x14ac:dyDescent="0.15">
      <c r="A36" s="966" t="s">
        <v>768</v>
      </c>
      <c r="B36" s="971"/>
      <c r="C36" s="967"/>
      <c r="D36" s="966" t="s">
        <v>769</v>
      </c>
      <c r="E36" s="971"/>
      <c r="F36" s="967"/>
      <c r="G36" s="1680" t="s">
        <v>770</v>
      </c>
      <c r="H36" s="1681"/>
      <c r="I36" s="1681"/>
      <c r="J36" s="1682"/>
      <c r="K36" s="966" t="s">
        <v>771</v>
      </c>
      <c r="L36" s="971"/>
      <c r="M36" s="967"/>
      <c r="N36" s="966" t="s">
        <v>772</v>
      </c>
      <c r="O36" s="971"/>
      <c r="P36" s="967"/>
      <c r="Q36" s="546"/>
      <c r="R36" s="537"/>
      <c r="S36" s="539"/>
      <c r="T36" s="966" t="s">
        <v>934</v>
      </c>
      <c r="U36" s="967"/>
      <c r="V36" s="966"/>
      <c r="W36" s="971"/>
      <c r="X36" s="967"/>
      <c r="Y36" s="966"/>
      <c r="Z36" s="971"/>
      <c r="AA36" s="971"/>
      <c r="AB36" s="967"/>
      <c r="AC36" s="966"/>
      <c r="AD36" s="971"/>
      <c r="AE36" s="971"/>
      <c r="AF36" s="971"/>
      <c r="AG36" s="967"/>
      <c r="AH36" s="966"/>
      <c r="AI36" s="971"/>
      <c r="AJ36" s="971"/>
      <c r="AK36" s="971"/>
      <c r="AL36" s="971"/>
      <c r="AM36" s="967"/>
      <c r="AN36" s="966"/>
      <c r="AO36" s="967"/>
      <c r="AP36" s="966"/>
      <c r="AQ36" s="971"/>
      <c r="AR36" s="971"/>
      <c r="AS36" s="971"/>
      <c r="AT36" s="971"/>
      <c r="AU36" s="971"/>
      <c r="AV36" s="967"/>
      <c r="AW36" s="966"/>
      <c r="AX36" s="971"/>
      <c r="AY36" s="971"/>
      <c r="AZ36" s="967"/>
      <c r="BA36" s="966" t="s">
        <v>773</v>
      </c>
      <c r="BB36" s="971"/>
      <c r="BC36" s="971"/>
      <c r="BD36" s="971"/>
      <c r="BE36" s="967"/>
    </row>
    <row r="37" spans="1:71" ht="5.25" customHeight="1" x14ac:dyDescent="0.15">
      <c r="A37" s="966"/>
      <c r="B37" s="971"/>
      <c r="C37" s="967"/>
      <c r="D37" s="966"/>
      <c r="E37" s="971"/>
      <c r="F37" s="967"/>
      <c r="G37" s="1680"/>
      <c r="H37" s="1681"/>
      <c r="I37" s="1681"/>
      <c r="J37" s="1682"/>
      <c r="K37" s="966"/>
      <c r="L37" s="971"/>
      <c r="M37" s="967"/>
      <c r="N37" s="966"/>
      <c r="O37" s="971"/>
      <c r="P37" s="967"/>
      <c r="Q37" s="546"/>
      <c r="R37" s="537"/>
      <c r="S37" s="539"/>
      <c r="T37" s="966"/>
      <c r="U37" s="967"/>
      <c r="V37" s="966" t="s">
        <v>774</v>
      </c>
      <c r="W37" s="971"/>
      <c r="X37" s="967"/>
      <c r="Y37" s="966" t="s">
        <v>775</v>
      </c>
      <c r="Z37" s="971"/>
      <c r="AA37" s="971"/>
      <c r="AB37" s="967"/>
      <c r="AC37" s="531"/>
      <c r="AD37" s="538"/>
      <c r="AE37" s="538"/>
      <c r="AF37" s="538"/>
      <c r="AG37" s="532"/>
      <c r="AH37" s="966" t="s">
        <v>776</v>
      </c>
      <c r="AI37" s="971"/>
      <c r="AJ37" s="971"/>
      <c r="AK37" s="971"/>
      <c r="AL37" s="971"/>
      <c r="AM37" s="967"/>
      <c r="AN37" s="531"/>
      <c r="AO37" s="532"/>
      <c r="AP37" s="966" t="s">
        <v>777</v>
      </c>
      <c r="AQ37" s="971"/>
      <c r="AR37" s="971"/>
      <c r="AS37" s="971"/>
      <c r="AT37" s="971"/>
      <c r="AU37" s="971"/>
      <c r="AV37" s="967"/>
      <c r="AW37" s="531"/>
      <c r="AX37" s="538"/>
      <c r="AY37" s="538"/>
      <c r="AZ37" s="532"/>
      <c r="BA37" s="966"/>
      <c r="BB37" s="971"/>
      <c r="BC37" s="971"/>
      <c r="BD37" s="971"/>
      <c r="BE37" s="967"/>
    </row>
    <row r="38" spans="1:71" ht="4.5" customHeight="1" x14ac:dyDescent="0.15">
      <c r="A38" s="1537" t="s">
        <v>778</v>
      </c>
      <c r="B38" s="1208"/>
      <c r="C38" s="1538"/>
      <c r="D38" s="966" t="s">
        <v>779</v>
      </c>
      <c r="E38" s="971"/>
      <c r="F38" s="967"/>
      <c r="G38" s="959" t="s">
        <v>780</v>
      </c>
      <c r="H38" s="960"/>
      <c r="I38" s="960"/>
      <c r="J38" s="961"/>
      <c r="K38" s="531"/>
      <c r="L38" s="538"/>
      <c r="M38" s="532"/>
      <c r="N38" s="966" t="s">
        <v>781</v>
      </c>
      <c r="O38" s="971"/>
      <c r="P38" s="967"/>
      <c r="Q38" s="966" t="s">
        <v>782</v>
      </c>
      <c r="R38" s="967"/>
      <c r="S38" s="1678" t="s">
        <v>783</v>
      </c>
      <c r="T38" s="546"/>
      <c r="U38" s="537"/>
      <c r="V38" s="966"/>
      <c r="W38" s="971"/>
      <c r="X38" s="967"/>
      <c r="Y38" s="966"/>
      <c r="Z38" s="971"/>
      <c r="AA38" s="971"/>
      <c r="AB38" s="967"/>
      <c r="AC38" s="531"/>
      <c r="AD38" s="538"/>
      <c r="AE38" s="538"/>
      <c r="AF38" s="538"/>
      <c r="AG38" s="532"/>
      <c r="AH38" s="966"/>
      <c r="AI38" s="971"/>
      <c r="AJ38" s="971"/>
      <c r="AK38" s="971"/>
      <c r="AL38" s="971"/>
      <c r="AM38" s="967"/>
      <c r="AN38" s="531"/>
      <c r="AO38" s="532"/>
      <c r="AP38" s="966"/>
      <c r="AQ38" s="971"/>
      <c r="AR38" s="971"/>
      <c r="AS38" s="971"/>
      <c r="AT38" s="971"/>
      <c r="AU38" s="971"/>
      <c r="AV38" s="967"/>
      <c r="AW38" s="531"/>
      <c r="AX38" s="538"/>
      <c r="AY38" s="538"/>
      <c r="AZ38" s="532"/>
      <c r="BA38" s="531"/>
      <c r="BB38" s="538"/>
      <c r="BC38" s="538"/>
      <c r="BD38" s="538"/>
      <c r="BE38" s="532"/>
    </row>
    <row r="39" spans="1:71" ht="9.75" customHeight="1" x14ac:dyDescent="0.15">
      <c r="A39" s="1539"/>
      <c r="B39" s="1540"/>
      <c r="C39" s="1541"/>
      <c r="D39" s="968"/>
      <c r="E39" s="972"/>
      <c r="F39" s="969"/>
      <c r="G39" s="962"/>
      <c r="H39" s="963"/>
      <c r="I39" s="963"/>
      <c r="J39" s="964"/>
      <c r="K39" s="547"/>
      <c r="L39" s="548"/>
      <c r="M39" s="549"/>
      <c r="N39" s="968"/>
      <c r="O39" s="972"/>
      <c r="P39" s="969"/>
      <c r="Q39" s="968"/>
      <c r="R39" s="969"/>
      <c r="S39" s="1679"/>
      <c r="T39" s="550"/>
      <c r="U39" s="551"/>
      <c r="V39" s="968" t="s">
        <v>784</v>
      </c>
      <c r="W39" s="972"/>
      <c r="X39" s="969"/>
      <c r="Y39" s="968" t="s">
        <v>785</v>
      </c>
      <c r="Z39" s="972"/>
      <c r="AA39" s="972"/>
      <c r="AB39" s="969"/>
      <c r="AC39" s="968" t="s">
        <v>786</v>
      </c>
      <c r="AD39" s="972"/>
      <c r="AE39" s="972"/>
      <c r="AF39" s="972"/>
      <c r="AG39" s="969"/>
      <c r="AH39" s="968" t="s">
        <v>787</v>
      </c>
      <c r="AI39" s="972"/>
      <c r="AJ39" s="972"/>
      <c r="AK39" s="972"/>
      <c r="AL39" s="972"/>
      <c r="AM39" s="969"/>
      <c r="AN39" s="968" t="s">
        <v>788</v>
      </c>
      <c r="AO39" s="969"/>
      <c r="AP39" s="968" t="s">
        <v>789</v>
      </c>
      <c r="AQ39" s="972"/>
      <c r="AR39" s="972"/>
      <c r="AS39" s="972"/>
      <c r="AT39" s="972"/>
      <c r="AU39" s="972"/>
      <c r="AV39" s="969"/>
      <c r="AW39" s="968" t="s">
        <v>790</v>
      </c>
      <c r="AX39" s="972"/>
      <c r="AY39" s="972"/>
      <c r="AZ39" s="969"/>
      <c r="BA39" s="531"/>
      <c r="BB39" s="538"/>
      <c r="BC39" s="538"/>
      <c r="BD39" s="538"/>
      <c r="BE39" s="532"/>
    </row>
    <row r="40" spans="1:71" ht="8.25" customHeight="1" x14ac:dyDescent="0.15">
      <c r="A40" s="1617" t="str">
        <f>IF('償却資産明細書(印刷)'!B6="","",'償却資産明細書(印刷)'!B6)</f>
        <v/>
      </c>
      <c r="B40" s="1618"/>
      <c r="C40" s="1618"/>
      <c r="D40" s="1623" t="str">
        <f>IF('償却資産明細書(印刷)'!C6="","",'償却資産明細書(印刷)'!C6)</f>
        <v/>
      </c>
      <c r="E40" s="1624"/>
      <c r="F40" s="1625"/>
      <c r="G40" s="552" t="s">
        <v>791</v>
      </c>
      <c r="H40" s="521" t="s">
        <v>32</v>
      </c>
      <c r="I40" s="521"/>
      <c r="J40" s="430" t="s">
        <v>920</v>
      </c>
      <c r="K40" s="539"/>
      <c r="L40" s="539"/>
      <c r="M40" s="430" t="s">
        <v>909</v>
      </c>
      <c r="N40" s="539"/>
      <c r="O40" s="539"/>
      <c r="P40" s="430" t="s">
        <v>909</v>
      </c>
      <c r="Q40" s="1596" t="str">
        <f>IF('償却資産明細書(印刷)'!I6="","",'償却資産明細書(印刷)'!I6)</f>
        <v/>
      </c>
      <c r="R40" s="1597"/>
      <c r="S40" s="430" t="s">
        <v>792</v>
      </c>
      <c r="T40" s="1576" t="str">
        <f>IF('償却資産明細書(印刷)'!K6="","",'償却資産明細書(印刷)'!K6)</f>
        <v/>
      </c>
      <c r="U40" s="1577"/>
      <c r="V40" s="539"/>
      <c r="W40" s="1582" t="str">
        <f>IF('償却資産明細書(印刷)'!L6="","",'償却資産明細書(印刷)'!L6)</f>
        <v/>
      </c>
      <c r="X40" s="522" t="s">
        <v>920</v>
      </c>
      <c r="Y40" s="546"/>
      <c r="Z40" s="539"/>
      <c r="AA40" s="538"/>
      <c r="AB40" s="430" t="s">
        <v>909</v>
      </c>
      <c r="AC40" s="531"/>
      <c r="AD40" s="538"/>
      <c r="AE40" s="538"/>
      <c r="AF40" s="538"/>
      <c r="AG40" s="430" t="s">
        <v>909</v>
      </c>
      <c r="AH40" s="531"/>
      <c r="AI40" s="553"/>
      <c r="AJ40" s="553"/>
      <c r="AK40" s="553"/>
      <c r="AL40" s="538"/>
      <c r="AM40" s="430" t="s">
        <v>909</v>
      </c>
      <c r="AN40" s="531"/>
      <c r="AO40" s="430" t="s">
        <v>793</v>
      </c>
      <c r="AP40" s="531"/>
      <c r="AQ40" s="538"/>
      <c r="AR40" s="538"/>
      <c r="AS40" s="538"/>
      <c r="AT40" s="538"/>
      <c r="AU40" s="538"/>
      <c r="AV40" s="430" t="s">
        <v>909</v>
      </c>
      <c r="AW40" s="531"/>
      <c r="AX40" s="538"/>
      <c r="AY40" s="538"/>
      <c r="AZ40" s="521" t="s">
        <v>909</v>
      </c>
      <c r="BA40" s="1567" t="str">
        <f>IF('償却資産明細書(印刷)'!T6="","",'償却資産明細書(印刷)'!T6)</f>
        <v/>
      </c>
      <c r="BB40" s="1568"/>
      <c r="BC40" s="1568"/>
      <c r="BD40" s="1568"/>
      <c r="BE40" s="1569"/>
    </row>
    <row r="41" spans="1:71" ht="1.5" customHeight="1" x14ac:dyDescent="0.15">
      <c r="A41" s="1619"/>
      <c r="B41" s="1620"/>
      <c r="C41" s="1620"/>
      <c r="D41" s="1626"/>
      <c r="E41" s="1627"/>
      <c r="F41" s="1628"/>
      <c r="G41" s="546"/>
      <c r="H41" s="539"/>
      <c r="I41" s="539"/>
      <c r="J41" s="537"/>
      <c r="K41" s="1591" t="str">
        <f>IF('償却資産明細書(印刷)'!G6="","",'償却資産明細書(印刷)'!G6)</f>
        <v/>
      </c>
      <c r="L41" s="1591"/>
      <c r="M41" s="1592"/>
      <c r="N41" s="1590" t="str">
        <f>IF('償却資産明細書(印刷)'!H6="","",'償却資産明細書(印刷)'!H6)</f>
        <v/>
      </c>
      <c r="O41" s="1591"/>
      <c r="P41" s="1592"/>
      <c r="Q41" s="1598"/>
      <c r="R41" s="1599"/>
      <c r="S41" s="1585" t="str">
        <f>IF('償却資産明細書(印刷)'!J6="","",'償却資産明細書(印刷)'!J6)</f>
        <v/>
      </c>
      <c r="T41" s="1578"/>
      <c r="U41" s="1579"/>
      <c r="V41" s="539"/>
      <c r="W41" s="1583"/>
      <c r="X41" s="537"/>
      <c r="Y41" s="1590" t="str">
        <f>IF('償却資産明細書(印刷)'!N6="","",'償却資産明細書(印刷)'!N6)</f>
        <v/>
      </c>
      <c r="Z41" s="1591"/>
      <c r="AA41" s="1591"/>
      <c r="AB41" s="1592"/>
      <c r="AC41" s="1611" t="str">
        <f>IF('償却資産明細書(印刷)'!O6="","",'償却資産明細書(印刷)'!O6)</f>
        <v/>
      </c>
      <c r="AD41" s="1612"/>
      <c r="AE41" s="1612"/>
      <c r="AF41" s="1612"/>
      <c r="AG41" s="1613"/>
      <c r="AH41" s="1590" t="str">
        <f>IF('償却資産明細書(印刷)'!P6="","",'償却資産明細書(印刷)'!P6)</f>
        <v/>
      </c>
      <c r="AI41" s="1591"/>
      <c r="AJ41" s="1591"/>
      <c r="AK41" s="1591"/>
      <c r="AL41" s="1591"/>
      <c r="AM41" s="1592"/>
      <c r="AN41" s="1604" t="str">
        <f>IF('償却資産明細書(印刷)'!Q6="","",'償却資産明細書(印刷)'!Q6*100)</f>
        <v/>
      </c>
      <c r="AO41" s="1605"/>
      <c r="AP41" s="1590" t="str">
        <f>IF('償却資産明細書(印刷)'!R6="","",'償却資産明細書(印刷)'!R6)</f>
        <v/>
      </c>
      <c r="AQ41" s="1591"/>
      <c r="AR41" s="1591"/>
      <c r="AS41" s="1591"/>
      <c r="AT41" s="1591"/>
      <c r="AU41" s="1591"/>
      <c r="AV41" s="1592"/>
      <c r="AW41" s="1642" t="str">
        <f>IF('償却資産明細書(印刷)'!S6="","",'償却資産明細書(印刷)'!S6)</f>
        <v/>
      </c>
      <c r="AX41" s="1643"/>
      <c r="AY41" s="1643"/>
      <c r="AZ41" s="1643"/>
      <c r="BA41" s="1570"/>
      <c r="BB41" s="1571"/>
      <c r="BC41" s="1571"/>
      <c r="BD41" s="1571"/>
      <c r="BE41" s="1572"/>
    </row>
    <row r="42" spans="1:71" ht="9.75" customHeight="1" x14ac:dyDescent="0.15">
      <c r="A42" s="1621"/>
      <c r="B42" s="1622"/>
      <c r="C42" s="1622"/>
      <c r="D42" s="1629"/>
      <c r="E42" s="1630"/>
      <c r="F42" s="1631"/>
      <c r="G42" s="596" t="str">
        <f>IF('償却資産明細書(印刷)'!D6="","",'償却資産明細書(印刷)'!D6)</f>
        <v/>
      </c>
      <c r="H42" s="597" t="str">
        <f>IF('償却資産明細書(印刷)'!E6="","",'償却資産明細書(印刷)'!E6)</f>
        <v/>
      </c>
      <c r="I42" s="554" t="s">
        <v>213</v>
      </c>
      <c r="J42" s="598" t="str">
        <f>IF('償却資産明細書(印刷)'!F6="","",'償却資産明細書(印刷)'!F6)</f>
        <v/>
      </c>
      <c r="K42" s="1594"/>
      <c r="L42" s="1594"/>
      <c r="M42" s="1595"/>
      <c r="N42" s="1593"/>
      <c r="O42" s="1594"/>
      <c r="P42" s="1595"/>
      <c r="Q42" s="1600"/>
      <c r="R42" s="1601"/>
      <c r="S42" s="1586"/>
      <c r="T42" s="1580"/>
      <c r="U42" s="1581"/>
      <c r="V42" s="539"/>
      <c r="W42" s="520">
        <v>12</v>
      </c>
      <c r="X42" s="537"/>
      <c r="Y42" s="1593"/>
      <c r="Z42" s="1594"/>
      <c r="AA42" s="1594"/>
      <c r="AB42" s="1595"/>
      <c r="AC42" s="1614"/>
      <c r="AD42" s="1615"/>
      <c r="AE42" s="1615"/>
      <c r="AF42" s="1615"/>
      <c r="AG42" s="1616"/>
      <c r="AH42" s="1593"/>
      <c r="AI42" s="1594"/>
      <c r="AJ42" s="1594"/>
      <c r="AK42" s="1594"/>
      <c r="AL42" s="1594"/>
      <c r="AM42" s="1595"/>
      <c r="AN42" s="1606"/>
      <c r="AO42" s="1607"/>
      <c r="AP42" s="1593"/>
      <c r="AQ42" s="1594"/>
      <c r="AR42" s="1594"/>
      <c r="AS42" s="1594"/>
      <c r="AT42" s="1594"/>
      <c r="AU42" s="1594"/>
      <c r="AV42" s="1595"/>
      <c r="AW42" s="1644"/>
      <c r="AX42" s="1645"/>
      <c r="AY42" s="1645"/>
      <c r="AZ42" s="1645"/>
      <c r="BA42" s="1573"/>
      <c r="BB42" s="1574"/>
      <c r="BC42" s="1574"/>
      <c r="BD42" s="1574"/>
      <c r="BE42" s="1575"/>
    </row>
    <row r="43" spans="1:71" ht="8.25" customHeight="1" x14ac:dyDescent="0.15">
      <c r="A43" s="1617" t="str">
        <f>IF('償却資産明細書(印刷)'!B7="","",'償却資産明細書(印刷)'!B7)</f>
        <v/>
      </c>
      <c r="B43" s="1618"/>
      <c r="C43" s="1618"/>
      <c r="D43" s="1623" t="str">
        <f>IF('償却資産明細書(印刷)'!C7="","",'償却資産明細書(印刷)'!C7)</f>
        <v/>
      </c>
      <c r="E43" s="1624"/>
      <c r="F43" s="1625"/>
      <c r="G43" s="1632" t="str">
        <f>IF('償却資産明細書(印刷)'!D7="","",'償却資産明細書(印刷)'!D7)</f>
        <v/>
      </c>
      <c r="H43" s="1635" t="str">
        <f>IF('償却資産明細書(印刷)'!E7="","",'償却資産明細書(印刷)'!E7)</f>
        <v/>
      </c>
      <c r="I43" s="1639" t="s">
        <v>794</v>
      </c>
      <c r="J43" s="1636" t="str">
        <f>IF('償却資産明細書(印刷)'!F7="","",'償却資産明細書(印刷)'!F7)</f>
        <v/>
      </c>
      <c r="K43" s="1587" t="str">
        <f>IF('償却資産明細書(印刷)'!G7="","",'償却資産明細書(印刷)'!G7)</f>
        <v/>
      </c>
      <c r="L43" s="1588"/>
      <c r="M43" s="1589"/>
      <c r="N43" s="1587" t="str">
        <f>IF('償却資産明細書(印刷)'!H7="","",'償却資産明細書(印刷)'!H7)</f>
        <v/>
      </c>
      <c r="O43" s="1588"/>
      <c r="P43" s="1589"/>
      <c r="Q43" s="1596" t="str">
        <f>IF('償却資産明細書(印刷)'!I7="","",'償却資産明細書(印刷)'!I7)</f>
        <v/>
      </c>
      <c r="R43" s="1597"/>
      <c r="S43" s="1584" t="str">
        <f>IF('償却資産明細書(印刷)'!J7="","",'償却資産明細書(印刷)'!J7)</f>
        <v/>
      </c>
      <c r="T43" s="1576" t="str">
        <f>IF('償却資産明細書(印刷)'!K7="","",'償却資産明細書(印刷)'!K7)</f>
        <v/>
      </c>
      <c r="U43" s="1577"/>
      <c r="V43" s="404"/>
      <c r="W43" s="1582" t="str">
        <f>IF('償却資産明細書(印刷)'!L7="","",'償却資産明細書(印刷)'!L7)</f>
        <v/>
      </c>
      <c r="X43" s="430"/>
      <c r="Y43" s="1587" t="str">
        <f>IF('償却資産明細書(印刷)'!N7="","",'償却資産明細書(印刷)'!N7)</f>
        <v/>
      </c>
      <c r="Z43" s="1588"/>
      <c r="AA43" s="1588"/>
      <c r="AB43" s="1589"/>
      <c r="AC43" s="1608" t="str">
        <f>IF('償却資産明細書(印刷)'!O7="","",'償却資産明細書(印刷)'!O7)</f>
        <v/>
      </c>
      <c r="AD43" s="1609"/>
      <c r="AE43" s="1609"/>
      <c r="AF43" s="1609"/>
      <c r="AG43" s="1610"/>
      <c r="AH43" s="1587" t="str">
        <f>IF('償却資産明細書(印刷)'!P7="","",'償却資産明細書(印刷)'!P7)</f>
        <v/>
      </c>
      <c r="AI43" s="1588"/>
      <c r="AJ43" s="1588"/>
      <c r="AK43" s="1588"/>
      <c r="AL43" s="1588"/>
      <c r="AM43" s="1589"/>
      <c r="AN43" s="1602" t="str">
        <f>IF('償却資産明細書(印刷)'!Q7="","",'償却資産明細書(印刷)'!Q7*100)</f>
        <v/>
      </c>
      <c r="AO43" s="1603"/>
      <c r="AP43" s="1587" t="str">
        <f>IF('償却資産明細書(印刷)'!R7="","",'償却資産明細書(印刷)'!R7)</f>
        <v/>
      </c>
      <c r="AQ43" s="1588"/>
      <c r="AR43" s="1588"/>
      <c r="AS43" s="1588"/>
      <c r="AT43" s="1588"/>
      <c r="AU43" s="1588"/>
      <c r="AV43" s="1589"/>
      <c r="AW43" s="1587" t="str">
        <f>IF('償却資産明細書(印刷)'!S7="","",'償却資産明細書(印刷)'!S7)</f>
        <v/>
      </c>
      <c r="AX43" s="1588"/>
      <c r="AY43" s="1588"/>
      <c r="AZ43" s="1589"/>
      <c r="BA43" s="1567" t="str">
        <f>IF('償却資産明細書(印刷)'!T7="","",'償却資産明細書(印刷)'!T7)</f>
        <v/>
      </c>
      <c r="BB43" s="1568"/>
      <c r="BC43" s="1568"/>
      <c r="BD43" s="1568"/>
      <c r="BE43" s="1569"/>
      <c r="BK43" s="527">
        <f>'償却資産明細書(入力)'!A5</f>
        <v>0</v>
      </c>
    </row>
    <row r="44" spans="1:71" ht="1.5" customHeight="1" x14ac:dyDescent="0.15">
      <c r="A44" s="1619"/>
      <c r="B44" s="1620"/>
      <c r="C44" s="1620"/>
      <c r="D44" s="1626"/>
      <c r="E44" s="1627"/>
      <c r="F44" s="1628"/>
      <c r="G44" s="1633"/>
      <c r="H44" s="1635"/>
      <c r="I44" s="1640"/>
      <c r="J44" s="1637"/>
      <c r="K44" s="1590"/>
      <c r="L44" s="1591"/>
      <c r="M44" s="1592"/>
      <c r="N44" s="1590"/>
      <c r="O44" s="1591"/>
      <c r="P44" s="1592"/>
      <c r="Q44" s="1598"/>
      <c r="R44" s="1599"/>
      <c r="S44" s="1585"/>
      <c r="T44" s="1578"/>
      <c r="U44" s="1579"/>
      <c r="V44" s="539"/>
      <c r="W44" s="1583"/>
      <c r="X44" s="537"/>
      <c r="Y44" s="1590"/>
      <c r="Z44" s="1591"/>
      <c r="AA44" s="1591"/>
      <c r="AB44" s="1592"/>
      <c r="AC44" s="1611"/>
      <c r="AD44" s="1612"/>
      <c r="AE44" s="1612"/>
      <c r="AF44" s="1612"/>
      <c r="AG44" s="1613"/>
      <c r="AH44" s="1590"/>
      <c r="AI44" s="1591"/>
      <c r="AJ44" s="1591"/>
      <c r="AK44" s="1591"/>
      <c r="AL44" s="1591"/>
      <c r="AM44" s="1592"/>
      <c r="AN44" s="1604"/>
      <c r="AO44" s="1605"/>
      <c r="AP44" s="1590"/>
      <c r="AQ44" s="1591"/>
      <c r="AR44" s="1591"/>
      <c r="AS44" s="1591"/>
      <c r="AT44" s="1591"/>
      <c r="AU44" s="1591"/>
      <c r="AV44" s="1592"/>
      <c r="AW44" s="1590"/>
      <c r="AX44" s="1591"/>
      <c r="AY44" s="1591"/>
      <c r="AZ44" s="1592"/>
      <c r="BA44" s="1570"/>
      <c r="BB44" s="1571"/>
      <c r="BC44" s="1571"/>
      <c r="BD44" s="1571"/>
      <c r="BE44" s="1572"/>
    </row>
    <row r="45" spans="1:71" ht="9.75" customHeight="1" x14ac:dyDescent="0.15">
      <c r="A45" s="1621"/>
      <c r="B45" s="1622"/>
      <c r="C45" s="1622"/>
      <c r="D45" s="1629"/>
      <c r="E45" s="1630"/>
      <c r="F45" s="1631"/>
      <c r="G45" s="1634"/>
      <c r="H45" s="1635"/>
      <c r="I45" s="1641"/>
      <c r="J45" s="1638"/>
      <c r="K45" s="1593"/>
      <c r="L45" s="1594"/>
      <c r="M45" s="1595"/>
      <c r="N45" s="1593"/>
      <c r="O45" s="1594"/>
      <c r="P45" s="1595"/>
      <c r="Q45" s="1600"/>
      <c r="R45" s="1601"/>
      <c r="S45" s="1586"/>
      <c r="T45" s="1580"/>
      <c r="U45" s="1581"/>
      <c r="V45" s="555"/>
      <c r="W45" s="556">
        <v>12</v>
      </c>
      <c r="X45" s="551"/>
      <c r="Y45" s="1593"/>
      <c r="Z45" s="1594"/>
      <c r="AA45" s="1594"/>
      <c r="AB45" s="1595"/>
      <c r="AC45" s="1614"/>
      <c r="AD45" s="1615"/>
      <c r="AE45" s="1615"/>
      <c r="AF45" s="1615"/>
      <c r="AG45" s="1616"/>
      <c r="AH45" s="1593"/>
      <c r="AI45" s="1594"/>
      <c r="AJ45" s="1594"/>
      <c r="AK45" s="1594"/>
      <c r="AL45" s="1594"/>
      <c r="AM45" s="1595"/>
      <c r="AN45" s="1606"/>
      <c r="AO45" s="1607"/>
      <c r="AP45" s="1593"/>
      <c r="AQ45" s="1594"/>
      <c r="AR45" s="1594"/>
      <c r="AS45" s="1594"/>
      <c r="AT45" s="1594"/>
      <c r="AU45" s="1594"/>
      <c r="AV45" s="1595"/>
      <c r="AW45" s="1593"/>
      <c r="AX45" s="1594"/>
      <c r="AY45" s="1594"/>
      <c r="AZ45" s="1595"/>
      <c r="BA45" s="1573"/>
      <c r="BB45" s="1574"/>
      <c r="BC45" s="1574"/>
      <c r="BD45" s="1574"/>
      <c r="BE45" s="1575"/>
    </row>
    <row r="46" spans="1:71" ht="8.25" customHeight="1" x14ac:dyDescent="0.15">
      <c r="A46" s="1617" t="str">
        <f>IF('償却資産明細書(印刷)'!B8="","",'償却資産明細書(印刷)'!B8)</f>
        <v/>
      </c>
      <c r="B46" s="1618"/>
      <c r="C46" s="1618"/>
      <c r="D46" s="1623" t="str">
        <f>IF('償却資産明細書(印刷)'!C8="","",'償却資産明細書(印刷)'!C8)</f>
        <v/>
      </c>
      <c r="E46" s="1624"/>
      <c r="F46" s="1625"/>
      <c r="G46" s="1632" t="str">
        <f>IF('償却資産明細書(印刷)'!D8="","",'償却資産明細書(印刷)'!D8)</f>
        <v/>
      </c>
      <c r="H46" s="1635" t="str">
        <f>IF('償却資産明細書(印刷)'!E8="","",'償却資産明細書(印刷)'!E8)</f>
        <v/>
      </c>
      <c r="I46" s="1639" t="s">
        <v>794</v>
      </c>
      <c r="J46" s="1636" t="str">
        <f>IF('償却資産明細書(印刷)'!F8="","",'償却資産明細書(印刷)'!F8)</f>
        <v/>
      </c>
      <c r="K46" s="1587" t="str">
        <f>IF('償却資産明細書(印刷)'!G8="","",'償却資産明細書(印刷)'!G8)</f>
        <v/>
      </c>
      <c r="L46" s="1588"/>
      <c r="M46" s="1589"/>
      <c r="N46" s="1587" t="str">
        <f>IF('償却資産明細書(印刷)'!H8="","",'償却資産明細書(印刷)'!H8)</f>
        <v/>
      </c>
      <c r="O46" s="1588"/>
      <c r="P46" s="1589"/>
      <c r="Q46" s="1596" t="str">
        <f>IF('償却資産明細書(印刷)'!I8="","",'償却資産明細書(印刷)'!I8)</f>
        <v/>
      </c>
      <c r="R46" s="1597"/>
      <c r="S46" s="1584" t="str">
        <f>IF('償却資産明細書(印刷)'!J8="","",'償却資産明細書(印刷)'!J8)</f>
        <v/>
      </c>
      <c r="T46" s="1576" t="str">
        <f>IF('償却資産明細書(印刷)'!K8="","",'償却資産明細書(印刷)'!K8)</f>
        <v/>
      </c>
      <c r="U46" s="1577"/>
      <c r="V46" s="539"/>
      <c r="W46" s="1582" t="str">
        <f>IF('償却資産明細書(印刷)'!L8="","",'償却資産明細書(印刷)'!L8)</f>
        <v/>
      </c>
      <c r="X46" s="522"/>
      <c r="Y46" s="1587" t="str">
        <f>IF('償却資産明細書(印刷)'!N8="","",'償却資産明細書(印刷)'!N8)</f>
        <v/>
      </c>
      <c r="Z46" s="1588"/>
      <c r="AA46" s="1588"/>
      <c r="AB46" s="1589"/>
      <c r="AC46" s="1608" t="str">
        <f>IF('償却資産明細書(印刷)'!O8="","",'償却資産明細書(印刷)'!O8)</f>
        <v/>
      </c>
      <c r="AD46" s="1609"/>
      <c r="AE46" s="1609"/>
      <c r="AF46" s="1609"/>
      <c r="AG46" s="1610"/>
      <c r="AH46" s="1587" t="str">
        <f>IF('償却資産明細書(印刷)'!P8="","",'償却資産明細書(印刷)'!P8)</f>
        <v/>
      </c>
      <c r="AI46" s="1588"/>
      <c r="AJ46" s="1588"/>
      <c r="AK46" s="1588"/>
      <c r="AL46" s="1588"/>
      <c r="AM46" s="1589"/>
      <c r="AN46" s="1602" t="str">
        <f>IF('償却資産明細書(印刷)'!Q8="","",'償却資産明細書(印刷)'!Q8*100)</f>
        <v/>
      </c>
      <c r="AO46" s="1603"/>
      <c r="AP46" s="1587" t="str">
        <f>IF('償却資産明細書(印刷)'!R8="","",'償却資産明細書(印刷)'!R8)</f>
        <v/>
      </c>
      <c r="AQ46" s="1588"/>
      <c r="AR46" s="1588"/>
      <c r="AS46" s="1588"/>
      <c r="AT46" s="1588"/>
      <c r="AU46" s="1588"/>
      <c r="AV46" s="1589"/>
      <c r="AW46" s="1587" t="str">
        <f>IF('償却資産明細書(印刷)'!S8="","",'償却資産明細書(印刷)'!S8)</f>
        <v/>
      </c>
      <c r="AX46" s="1588"/>
      <c r="AY46" s="1588"/>
      <c r="AZ46" s="1589"/>
      <c r="BA46" s="1567" t="str">
        <f>IF('償却資産明細書(印刷)'!T8="","",'償却資産明細書(印刷)'!T8)</f>
        <v/>
      </c>
      <c r="BB46" s="1568"/>
      <c r="BC46" s="1568"/>
      <c r="BD46" s="1568"/>
      <c r="BE46" s="1569"/>
      <c r="BP46" s="1741" t="str">
        <f>IF(BK43&gt;=8,BS48,"")</f>
        <v/>
      </c>
      <c r="BQ46" s="1741"/>
    </row>
    <row r="47" spans="1:71" ht="1.5" customHeight="1" x14ac:dyDescent="0.15">
      <c r="A47" s="1619"/>
      <c r="B47" s="1620"/>
      <c r="C47" s="1620"/>
      <c r="D47" s="1626"/>
      <c r="E47" s="1627"/>
      <c r="F47" s="1628"/>
      <c r="G47" s="1633"/>
      <c r="H47" s="1635"/>
      <c r="I47" s="1640"/>
      <c r="J47" s="1637"/>
      <c r="K47" s="1590"/>
      <c r="L47" s="1591"/>
      <c r="M47" s="1592"/>
      <c r="N47" s="1590"/>
      <c r="O47" s="1591"/>
      <c r="P47" s="1592"/>
      <c r="Q47" s="1598"/>
      <c r="R47" s="1599"/>
      <c r="S47" s="1585"/>
      <c r="T47" s="1578"/>
      <c r="U47" s="1579"/>
      <c r="V47" s="539"/>
      <c r="W47" s="1583"/>
      <c r="X47" s="537"/>
      <c r="Y47" s="1590"/>
      <c r="Z47" s="1591"/>
      <c r="AA47" s="1591"/>
      <c r="AB47" s="1592"/>
      <c r="AC47" s="1611"/>
      <c r="AD47" s="1612"/>
      <c r="AE47" s="1612"/>
      <c r="AF47" s="1612"/>
      <c r="AG47" s="1613"/>
      <c r="AH47" s="1590"/>
      <c r="AI47" s="1591"/>
      <c r="AJ47" s="1591"/>
      <c r="AK47" s="1591"/>
      <c r="AL47" s="1591"/>
      <c r="AM47" s="1592"/>
      <c r="AN47" s="1604"/>
      <c r="AO47" s="1605"/>
      <c r="AP47" s="1590"/>
      <c r="AQ47" s="1591"/>
      <c r="AR47" s="1591"/>
      <c r="AS47" s="1591"/>
      <c r="AT47" s="1591"/>
      <c r="AU47" s="1591"/>
      <c r="AV47" s="1592"/>
      <c r="AW47" s="1590"/>
      <c r="AX47" s="1591"/>
      <c r="AY47" s="1591"/>
      <c r="AZ47" s="1592"/>
      <c r="BA47" s="1570"/>
      <c r="BB47" s="1571"/>
      <c r="BC47" s="1571"/>
      <c r="BD47" s="1571"/>
      <c r="BE47" s="1572"/>
      <c r="BP47" s="1741"/>
      <c r="BQ47" s="1741"/>
    </row>
    <row r="48" spans="1:71" ht="9.75" customHeight="1" x14ac:dyDescent="0.15">
      <c r="A48" s="1621"/>
      <c r="B48" s="1622"/>
      <c r="C48" s="1622"/>
      <c r="D48" s="1629"/>
      <c r="E48" s="1630"/>
      <c r="F48" s="1631"/>
      <c r="G48" s="1634"/>
      <c r="H48" s="1635"/>
      <c r="I48" s="1641"/>
      <c r="J48" s="1638"/>
      <c r="K48" s="1593"/>
      <c r="L48" s="1594"/>
      <c r="M48" s="1595"/>
      <c r="N48" s="1593"/>
      <c r="O48" s="1594"/>
      <c r="P48" s="1595"/>
      <c r="Q48" s="1600"/>
      <c r="R48" s="1601"/>
      <c r="S48" s="1586"/>
      <c r="T48" s="1580"/>
      <c r="U48" s="1581"/>
      <c r="V48" s="539"/>
      <c r="W48" s="520">
        <v>12</v>
      </c>
      <c r="X48" s="537"/>
      <c r="Y48" s="1593"/>
      <c r="Z48" s="1594"/>
      <c r="AA48" s="1594"/>
      <c r="AB48" s="1595"/>
      <c r="AC48" s="1614"/>
      <c r="AD48" s="1615"/>
      <c r="AE48" s="1615"/>
      <c r="AF48" s="1615"/>
      <c r="AG48" s="1616"/>
      <c r="AH48" s="1593"/>
      <c r="AI48" s="1594"/>
      <c r="AJ48" s="1594"/>
      <c r="AK48" s="1594"/>
      <c r="AL48" s="1594"/>
      <c r="AM48" s="1595"/>
      <c r="AN48" s="1606"/>
      <c r="AO48" s="1607"/>
      <c r="AP48" s="1593"/>
      <c r="AQ48" s="1594"/>
      <c r="AR48" s="1594"/>
      <c r="AS48" s="1594"/>
      <c r="AT48" s="1594"/>
      <c r="AU48" s="1594"/>
      <c r="AV48" s="1595"/>
      <c r="AW48" s="1593"/>
      <c r="AX48" s="1594"/>
      <c r="AY48" s="1594"/>
      <c r="AZ48" s="1595"/>
      <c r="BA48" s="1573"/>
      <c r="BB48" s="1574"/>
      <c r="BC48" s="1574"/>
      <c r="BD48" s="1574"/>
      <c r="BE48" s="1575"/>
      <c r="BP48" s="1741"/>
      <c r="BQ48" s="1741"/>
      <c r="BS48" s="559" t="s">
        <v>372</v>
      </c>
    </row>
    <row r="49" spans="1:69" ht="8.25" customHeight="1" x14ac:dyDescent="0.15">
      <c r="A49" s="1617" t="str">
        <f>IF('償却資産明細書(印刷)'!B9="","",'償却資産明細書(印刷)'!B9)</f>
        <v/>
      </c>
      <c r="B49" s="1618"/>
      <c r="C49" s="1618"/>
      <c r="D49" s="1623" t="str">
        <f>IF('償却資産明細書(印刷)'!C9="","",'償却資産明細書(印刷)'!C9)</f>
        <v/>
      </c>
      <c r="E49" s="1624"/>
      <c r="F49" s="1625"/>
      <c r="G49" s="1632" t="str">
        <f>IF('償却資産明細書(印刷)'!D9="","",'償却資産明細書(印刷)'!D9)</f>
        <v/>
      </c>
      <c r="H49" s="1635" t="str">
        <f>IF('償却資産明細書(印刷)'!E9="","",'償却資産明細書(印刷)'!E9)</f>
        <v/>
      </c>
      <c r="I49" s="1639" t="s">
        <v>794</v>
      </c>
      <c r="J49" s="1636" t="str">
        <f>IF('償却資産明細書(印刷)'!F9="","",'償却資産明細書(印刷)'!F9)</f>
        <v/>
      </c>
      <c r="K49" s="1587" t="str">
        <f>IF('償却資産明細書(印刷)'!G9="","",'償却資産明細書(印刷)'!G9)</f>
        <v/>
      </c>
      <c r="L49" s="1588"/>
      <c r="M49" s="1589"/>
      <c r="N49" s="1587" t="str">
        <f>IF('償却資産明細書(印刷)'!H9="","",'償却資産明細書(印刷)'!H9)</f>
        <v/>
      </c>
      <c r="O49" s="1588"/>
      <c r="P49" s="1589"/>
      <c r="Q49" s="1596" t="str">
        <f>IF('償却資産明細書(印刷)'!I9="","",'償却資産明細書(印刷)'!I9)</f>
        <v/>
      </c>
      <c r="R49" s="1597"/>
      <c r="S49" s="1584" t="str">
        <f>IF('償却資産明細書(印刷)'!J9="","",'償却資産明細書(印刷)'!J9)</f>
        <v/>
      </c>
      <c r="T49" s="1576" t="str">
        <f>IF('償却資産明細書(印刷)'!K9="","",'償却資産明細書(印刷)'!K9)</f>
        <v/>
      </c>
      <c r="U49" s="1577"/>
      <c r="V49" s="404"/>
      <c r="W49" s="1582" t="str">
        <f>IF('償却資産明細書(印刷)'!L9="","",'償却資産明細書(印刷)'!L9)</f>
        <v/>
      </c>
      <c r="X49" s="430"/>
      <c r="Y49" s="1587" t="str">
        <f>IF('償却資産明細書(印刷)'!N9="","",'償却資産明細書(印刷)'!N9)</f>
        <v/>
      </c>
      <c r="Z49" s="1588"/>
      <c r="AA49" s="1588"/>
      <c r="AB49" s="1589"/>
      <c r="AC49" s="1608" t="str">
        <f>IF('償却資産明細書(印刷)'!O9="","",'償却資産明細書(印刷)'!O9)</f>
        <v/>
      </c>
      <c r="AD49" s="1609"/>
      <c r="AE49" s="1609"/>
      <c r="AF49" s="1609"/>
      <c r="AG49" s="1610"/>
      <c r="AH49" s="1587" t="str">
        <f>IF('償却資産明細書(印刷)'!P9="","",'償却資産明細書(印刷)'!P9)</f>
        <v/>
      </c>
      <c r="AI49" s="1588"/>
      <c r="AJ49" s="1588"/>
      <c r="AK49" s="1588"/>
      <c r="AL49" s="1588"/>
      <c r="AM49" s="1589"/>
      <c r="AN49" s="1602" t="str">
        <f>IF('償却資産明細書(印刷)'!Q9="","",'償却資産明細書(印刷)'!Q9*100)</f>
        <v/>
      </c>
      <c r="AO49" s="1603"/>
      <c r="AP49" s="1587" t="str">
        <f>IF('償却資産明細書(印刷)'!R9="","",'償却資産明細書(印刷)'!R9)</f>
        <v/>
      </c>
      <c r="AQ49" s="1588"/>
      <c r="AR49" s="1588"/>
      <c r="AS49" s="1588"/>
      <c r="AT49" s="1588"/>
      <c r="AU49" s="1588"/>
      <c r="AV49" s="1589"/>
      <c r="AW49" s="1587" t="str">
        <f>IF('償却資産明細書(印刷)'!S9="","",'償却資産明細書(印刷)'!S9)</f>
        <v/>
      </c>
      <c r="AX49" s="1588"/>
      <c r="AY49" s="1588"/>
      <c r="AZ49" s="1589"/>
      <c r="BA49" s="1567" t="str">
        <f>IF('償却資産明細書(印刷)'!T9="","",'償却資産明細書(印刷)'!T9)</f>
        <v/>
      </c>
      <c r="BB49" s="1568"/>
      <c r="BC49" s="1568"/>
      <c r="BD49" s="1568"/>
      <c r="BE49" s="1569"/>
      <c r="BP49" s="1741"/>
      <c r="BQ49" s="1741"/>
    </row>
    <row r="50" spans="1:69" ht="1.5" customHeight="1" x14ac:dyDescent="0.15">
      <c r="A50" s="1619"/>
      <c r="B50" s="1620"/>
      <c r="C50" s="1620"/>
      <c r="D50" s="1626"/>
      <c r="E50" s="1627"/>
      <c r="F50" s="1628"/>
      <c r="G50" s="1633"/>
      <c r="H50" s="1635"/>
      <c r="I50" s="1640"/>
      <c r="J50" s="1637"/>
      <c r="K50" s="1590"/>
      <c r="L50" s="1591"/>
      <c r="M50" s="1592"/>
      <c r="N50" s="1590"/>
      <c r="O50" s="1591"/>
      <c r="P50" s="1592"/>
      <c r="Q50" s="1598"/>
      <c r="R50" s="1599"/>
      <c r="S50" s="1585"/>
      <c r="T50" s="1578"/>
      <c r="U50" s="1579"/>
      <c r="V50" s="539"/>
      <c r="W50" s="1583"/>
      <c r="X50" s="537"/>
      <c r="Y50" s="1590"/>
      <c r="Z50" s="1591"/>
      <c r="AA50" s="1591"/>
      <c r="AB50" s="1592"/>
      <c r="AC50" s="1611"/>
      <c r="AD50" s="1612"/>
      <c r="AE50" s="1612"/>
      <c r="AF50" s="1612"/>
      <c r="AG50" s="1613"/>
      <c r="AH50" s="1590"/>
      <c r="AI50" s="1591"/>
      <c r="AJ50" s="1591"/>
      <c r="AK50" s="1591"/>
      <c r="AL50" s="1591"/>
      <c r="AM50" s="1592"/>
      <c r="AN50" s="1604"/>
      <c r="AO50" s="1605"/>
      <c r="AP50" s="1590"/>
      <c r="AQ50" s="1591"/>
      <c r="AR50" s="1591"/>
      <c r="AS50" s="1591"/>
      <c r="AT50" s="1591"/>
      <c r="AU50" s="1591"/>
      <c r="AV50" s="1592"/>
      <c r="AW50" s="1590"/>
      <c r="AX50" s="1591"/>
      <c r="AY50" s="1591"/>
      <c r="AZ50" s="1592"/>
      <c r="BA50" s="1570"/>
      <c r="BB50" s="1571"/>
      <c r="BC50" s="1571"/>
      <c r="BD50" s="1571"/>
      <c r="BE50" s="1572"/>
    </row>
    <row r="51" spans="1:69" ht="9.75" customHeight="1" x14ac:dyDescent="0.15">
      <c r="A51" s="1621"/>
      <c r="B51" s="1622"/>
      <c r="C51" s="1622"/>
      <c r="D51" s="1629"/>
      <c r="E51" s="1630"/>
      <c r="F51" s="1631"/>
      <c r="G51" s="1634"/>
      <c r="H51" s="1635"/>
      <c r="I51" s="1641"/>
      <c r="J51" s="1638"/>
      <c r="K51" s="1593"/>
      <c r="L51" s="1594"/>
      <c r="M51" s="1595"/>
      <c r="N51" s="1593"/>
      <c r="O51" s="1594"/>
      <c r="P51" s="1595"/>
      <c r="Q51" s="1600"/>
      <c r="R51" s="1601"/>
      <c r="S51" s="1586"/>
      <c r="T51" s="1580"/>
      <c r="U51" s="1581"/>
      <c r="V51" s="555"/>
      <c r="W51" s="556">
        <v>12</v>
      </c>
      <c r="X51" s="551"/>
      <c r="Y51" s="1593"/>
      <c r="Z51" s="1594"/>
      <c r="AA51" s="1594"/>
      <c r="AB51" s="1595"/>
      <c r="AC51" s="1614"/>
      <c r="AD51" s="1615"/>
      <c r="AE51" s="1615"/>
      <c r="AF51" s="1615"/>
      <c r="AG51" s="1616"/>
      <c r="AH51" s="1593"/>
      <c r="AI51" s="1594"/>
      <c r="AJ51" s="1594"/>
      <c r="AK51" s="1594"/>
      <c r="AL51" s="1594"/>
      <c r="AM51" s="1595"/>
      <c r="AN51" s="1606"/>
      <c r="AO51" s="1607"/>
      <c r="AP51" s="1593"/>
      <c r="AQ51" s="1594"/>
      <c r="AR51" s="1594"/>
      <c r="AS51" s="1594"/>
      <c r="AT51" s="1594"/>
      <c r="AU51" s="1594"/>
      <c r="AV51" s="1595"/>
      <c r="AW51" s="1593"/>
      <c r="AX51" s="1594"/>
      <c r="AY51" s="1594"/>
      <c r="AZ51" s="1595"/>
      <c r="BA51" s="1573"/>
      <c r="BB51" s="1574"/>
      <c r="BC51" s="1574"/>
      <c r="BD51" s="1574"/>
      <c r="BE51" s="1575"/>
    </row>
    <row r="52" spans="1:69" ht="8.25" customHeight="1" x14ac:dyDescent="0.15">
      <c r="A52" s="1617" t="str">
        <f>IF('償却資産明細書(印刷)'!B10="","",'償却資産明細書(印刷)'!B10)</f>
        <v/>
      </c>
      <c r="B52" s="1618"/>
      <c r="C52" s="1618"/>
      <c r="D52" s="1623" t="str">
        <f>IF('償却資産明細書(印刷)'!C10="","",'償却資産明細書(印刷)'!C10)</f>
        <v/>
      </c>
      <c r="E52" s="1624"/>
      <c r="F52" s="1625"/>
      <c r="G52" s="1632" t="str">
        <f>IF('償却資産明細書(印刷)'!D10="","",'償却資産明細書(印刷)'!D10)</f>
        <v/>
      </c>
      <c r="H52" s="1635" t="str">
        <f>IF('償却資産明細書(印刷)'!E10="","",'償却資産明細書(印刷)'!E10)</f>
        <v/>
      </c>
      <c r="I52" s="1639" t="s">
        <v>794</v>
      </c>
      <c r="J52" s="1636" t="str">
        <f>IF('償却資産明細書(印刷)'!F10="","",'償却資産明細書(印刷)'!F10)</f>
        <v/>
      </c>
      <c r="K52" s="1587" t="str">
        <f>IF('償却資産明細書(印刷)'!G10="","",'償却資産明細書(印刷)'!G10)</f>
        <v/>
      </c>
      <c r="L52" s="1588"/>
      <c r="M52" s="1589"/>
      <c r="N52" s="1587" t="str">
        <f>IF('償却資産明細書(印刷)'!H10="","",'償却資産明細書(印刷)'!H10)</f>
        <v/>
      </c>
      <c r="O52" s="1588"/>
      <c r="P52" s="1589"/>
      <c r="Q52" s="1596" t="str">
        <f>IF('償却資産明細書(印刷)'!I10="","",'償却資産明細書(印刷)'!I10)</f>
        <v/>
      </c>
      <c r="R52" s="1597"/>
      <c r="S52" s="1584" t="str">
        <f>IF('償却資産明細書(印刷)'!J10="","",'償却資産明細書(印刷)'!J10)</f>
        <v/>
      </c>
      <c r="T52" s="1576" t="str">
        <f>IF('償却資産明細書(印刷)'!K10="","",'償却資産明細書(印刷)'!K10)</f>
        <v/>
      </c>
      <c r="U52" s="1577"/>
      <c r="V52" s="539"/>
      <c r="W52" s="1582" t="str">
        <f>IF('償却資産明細書(印刷)'!L10="","",'償却資産明細書(印刷)'!L10)</f>
        <v/>
      </c>
      <c r="X52" s="522"/>
      <c r="Y52" s="1587" t="str">
        <f>IF('償却資産明細書(印刷)'!N10="","",'償却資産明細書(印刷)'!N10)</f>
        <v/>
      </c>
      <c r="Z52" s="1588"/>
      <c r="AA52" s="1588"/>
      <c r="AB52" s="1589"/>
      <c r="AC52" s="1608" t="str">
        <f>IF('償却資産明細書(印刷)'!O10="","",'償却資産明細書(印刷)'!O10)</f>
        <v/>
      </c>
      <c r="AD52" s="1609"/>
      <c r="AE52" s="1609"/>
      <c r="AF52" s="1609"/>
      <c r="AG52" s="1610"/>
      <c r="AH52" s="1587" t="str">
        <f>IF('償却資産明細書(印刷)'!P10="","",'償却資産明細書(印刷)'!P10)</f>
        <v/>
      </c>
      <c r="AI52" s="1588"/>
      <c r="AJ52" s="1588"/>
      <c r="AK52" s="1588"/>
      <c r="AL52" s="1588"/>
      <c r="AM52" s="1589"/>
      <c r="AN52" s="1602" t="str">
        <f>IF('償却資産明細書(印刷)'!Q10="","",'償却資産明細書(印刷)'!Q10*100)</f>
        <v/>
      </c>
      <c r="AO52" s="1603"/>
      <c r="AP52" s="1587" t="str">
        <f>IF('償却資産明細書(印刷)'!R10="","",'償却資産明細書(印刷)'!R10)</f>
        <v/>
      </c>
      <c r="AQ52" s="1588"/>
      <c r="AR52" s="1588"/>
      <c r="AS52" s="1588"/>
      <c r="AT52" s="1588"/>
      <c r="AU52" s="1588"/>
      <c r="AV52" s="1589"/>
      <c r="AW52" s="1587" t="str">
        <f>IF('償却資産明細書(印刷)'!S10="","",'償却資産明細書(印刷)'!S10)</f>
        <v/>
      </c>
      <c r="AX52" s="1588"/>
      <c r="AY52" s="1588"/>
      <c r="AZ52" s="1589"/>
      <c r="BA52" s="1567" t="str">
        <f>IF('償却資産明細書(印刷)'!T10="","",'償却資産明細書(印刷)'!T10)</f>
        <v/>
      </c>
      <c r="BB52" s="1568"/>
      <c r="BC52" s="1568"/>
      <c r="BD52" s="1568"/>
      <c r="BE52" s="1569"/>
    </row>
    <row r="53" spans="1:69" ht="1.5" customHeight="1" x14ac:dyDescent="0.15">
      <c r="A53" s="1619"/>
      <c r="B53" s="1620"/>
      <c r="C53" s="1620"/>
      <c r="D53" s="1626"/>
      <c r="E53" s="1627"/>
      <c r="F53" s="1628"/>
      <c r="G53" s="1633"/>
      <c r="H53" s="1635"/>
      <c r="I53" s="1640"/>
      <c r="J53" s="1637"/>
      <c r="K53" s="1590"/>
      <c r="L53" s="1591"/>
      <c r="M53" s="1592"/>
      <c r="N53" s="1590"/>
      <c r="O53" s="1591"/>
      <c r="P53" s="1592"/>
      <c r="Q53" s="1598"/>
      <c r="R53" s="1599"/>
      <c r="S53" s="1585"/>
      <c r="T53" s="1578"/>
      <c r="U53" s="1579"/>
      <c r="V53" s="539"/>
      <c r="W53" s="1583"/>
      <c r="X53" s="537"/>
      <c r="Y53" s="1590"/>
      <c r="Z53" s="1591"/>
      <c r="AA53" s="1591"/>
      <c r="AB53" s="1592"/>
      <c r="AC53" s="1611"/>
      <c r="AD53" s="1612"/>
      <c r="AE53" s="1612"/>
      <c r="AF53" s="1612"/>
      <c r="AG53" s="1613"/>
      <c r="AH53" s="1590"/>
      <c r="AI53" s="1591"/>
      <c r="AJ53" s="1591"/>
      <c r="AK53" s="1591"/>
      <c r="AL53" s="1591"/>
      <c r="AM53" s="1592"/>
      <c r="AN53" s="1604"/>
      <c r="AO53" s="1605"/>
      <c r="AP53" s="1590"/>
      <c r="AQ53" s="1591"/>
      <c r="AR53" s="1591"/>
      <c r="AS53" s="1591"/>
      <c r="AT53" s="1591"/>
      <c r="AU53" s="1591"/>
      <c r="AV53" s="1592"/>
      <c r="AW53" s="1590"/>
      <c r="AX53" s="1591"/>
      <c r="AY53" s="1591"/>
      <c r="AZ53" s="1592"/>
      <c r="BA53" s="1570"/>
      <c r="BB53" s="1571"/>
      <c r="BC53" s="1571"/>
      <c r="BD53" s="1571"/>
      <c r="BE53" s="1572"/>
    </row>
    <row r="54" spans="1:69" ht="9.75" customHeight="1" x14ac:dyDescent="0.15">
      <c r="A54" s="1621"/>
      <c r="B54" s="1622"/>
      <c r="C54" s="1622"/>
      <c r="D54" s="1629"/>
      <c r="E54" s="1630"/>
      <c r="F54" s="1631"/>
      <c r="G54" s="1634"/>
      <c r="H54" s="1635"/>
      <c r="I54" s="1641"/>
      <c r="J54" s="1638"/>
      <c r="K54" s="1593"/>
      <c r="L54" s="1594"/>
      <c r="M54" s="1595"/>
      <c r="N54" s="1593"/>
      <c r="O54" s="1594"/>
      <c r="P54" s="1595"/>
      <c r="Q54" s="1600"/>
      <c r="R54" s="1601"/>
      <c r="S54" s="1586"/>
      <c r="T54" s="1580"/>
      <c r="U54" s="1581"/>
      <c r="V54" s="539"/>
      <c r="W54" s="520">
        <v>12</v>
      </c>
      <c r="X54" s="537"/>
      <c r="Y54" s="1593"/>
      <c r="Z54" s="1594"/>
      <c r="AA54" s="1594"/>
      <c r="AB54" s="1595"/>
      <c r="AC54" s="1614"/>
      <c r="AD54" s="1615"/>
      <c r="AE54" s="1615"/>
      <c r="AF54" s="1615"/>
      <c r="AG54" s="1616"/>
      <c r="AH54" s="1593"/>
      <c r="AI54" s="1594"/>
      <c r="AJ54" s="1594"/>
      <c r="AK54" s="1594"/>
      <c r="AL54" s="1594"/>
      <c r="AM54" s="1595"/>
      <c r="AN54" s="1606"/>
      <c r="AO54" s="1607"/>
      <c r="AP54" s="1593"/>
      <c r="AQ54" s="1594"/>
      <c r="AR54" s="1594"/>
      <c r="AS54" s="1594"/>
      <c r="AT54" s="1594"/>
      <c r="AU54" s="1594"/>
      <c r="AV54" s="1595"/>
      <c r="AW54" s="1593"/>
      <c r="AX54" s="1594"/>
      <c r="AY54" s="1594"/>
      <c r="AZ54" s="1595"/>
      <c r="BA54" s="1573"/>
      <c r="BB54" s="1574"/>
      <c r="BC54" s="1574"/>
      <c r="BD54" s="1574"/>
      <c r="BE54" s="1575"/>
    </row>
    <row r="55" spans="1:69" ht="8.25" customHeight="1" x14ac:dyDescent="0.15">
      <c r="A55" s="1617" t="str">
        <f>IF('償却資産明細書(印刷)'!B11="","",'償却資産明細書(印刷)'!B11)</f>
        <v/>
      </c>
      <c r="B55" s="1618"/>
      <c r="C55" s="1618"/>
      <c r="D55" s="1623" t="str">
        <f>IF('償却資産明細書(印刷)'!C11="","",'償却資産明細書(印刷)'!C11)</f>
        <v/>
      </c>
      <c r="E55" s="1624"/>
      <c r="F55" s="1625"/>
      <c r="G55" s="1632" t="str">
        <f>IF('償却資産明細書(印刷)'!D11="","",'償却資産明細書(印刷)'!D11)</f>
        <v/>
      </c>
      <c r="H55" s="1635" t="str">
        <f>IF('償却資産明細書(印刷)'!E11="","",'償却資産明細書(印刷)'!E11)</f>
        <v/>
      </c>
      <c r="I55" s="1639" t="s">
        <v>794</v>
      </c>
      <c r="J55" s="1636" t="str">
        <f>IF('償却資産明細書(印刷)'!F11="","",'償却資産明細書(印刷)'!F11)</f>
        <v/>
      </c>
      <c r="K55" s="1587" t="str">
        <f>IF('償却資産明細書(印刷)'!G11="","",'償却資産明細書(印刷)'!G11)</f>
        <v/>
      </c>
      <c r="L55" s="1588"/>
      <c r="M55" s="1589"/>
      <c r="N55" s="1587" t="str">
        <f>IF('償却資産明細書(印刷)'!H11="","",'償却資産明細書(印刷)'!H11)</f>
        <v/>
      </c>
      <c r="O55" s="1588"/>
      <c r="P55" s="1589"/>
      <c r="Q55" s="1596" t="str">
        <f>IF('償却資産明細書(印刷)'!I11="","",'償却資産明細書(印刷)'!I11)</f>
        <v/>
      </c>
      <c r="R55" s="1597"/>
      <c r="S55" s="1584" t="str">
        <f>IF('償却資産明細書(印刷)'!J11="","",'償却資産明細書(印刷)'!J11)</f>
        <v/>
      </c>
      <c r="T55" s="1576" t="str">
        <f>IF('償却資産明細書(印刷)'!K11="","",'償却資産明細書(印刷)'!K11)</f>
        <v/>
      </c>
      <c r="U55" s="1577"/>
      <c r="V55" s="404"/>
      <c r="W55" s="1582" t="str">
        <f>IF('償却資産明細書(印刷)'!L11="","",'償却資産明細書(印刷)'!L11)</f>
        <v/>
      </c>
      <c r="X55" s="430"/>
      <c r="Y55" s="1587" t="str">
        <f>IF('償却資産明細書(印刷)'!N11="","",'償却資産明細書(印刷)'!N11)</f>
        <v/>
      </c>
      <c r="Z55" s="1588"/>
      <c r="AA55" s="1588"/>
      <c r="AB55" s="1589"/>
      <c r="AC55" s="1608" t="str">
        <f>IF('償却資産明細書(印刷)'!O11="","",'償却資産明細書(印刷)'!O11)</f>
        <v/>
      </c>
      <c r="AD55" s="1609"/>
      <c r="AE55" s="1609"/>
      <c r="AF55" s="1609"/>
      <c r="AG55" s="1610"/>
      <c r="AH55" s="1587" t="str">
        <f>IF('償却資産明細書(印刷)'!P11="","",'償却資産明細書(印刷)'!P11)</f>
        <v/>
      </c>
      <c r="AI55" s="1588"/>
      <c r="AJ55" s="1588"/>
      <c r="AK55" s="1588"/>
      <c r="AL55" s="1588"/>
      <c r="AM55" s="1589"/>
      <c r="AN55" s="1602" t="str">
        <f>IF('償却資産明細書(印刷)'!Q11="","",'償却資産明細書(印刷)'!Q11*100)</f>
        <v/>
      </c>
      <c r="AO55" s="1603"/>
      <c r="AP55" s="1587" t="str">
        <f>IF('償却資産明細書(印刷)'!R11="","",'償却資産明細書(印刷)'!R11)</f>
        <v/>
      </c>
      <c r="AQ55" s="1588"/>
      <c r="AR55" s="1588"/>
      <c r="AS55" s="1588"/>
      <c r="AT55" s="1588"/>
      <c r="AU55" s="1588"/>
      <c r="AV55" s="1589"/>
      <c r="AW55" s="1587" t="str">
        <f>IF('償却資産明細書(印刷)'!S11="","",'償却資産明細書(印刷)'!S11)</f>
        <v/>
      </c>
      <c r="AX55" s="1588"/>
      <c r="AY55" s="1588"/>
      <c r="AZ55" s="1589"/>
      <c r="BA55" s="1567" t="str">
        <f>IF('償却資産明細書(印刷)'!T11="","",'償却資産明細書(印刷)'!T11)</f>
        <v/>
      </c>
      <c r="BB55" s="1568"/>
      <c r="BC55" s="1568"/>
      <c r="BD55" s="1568"/>
      <c r="BE55" s="1569"/>
    </row>
    <row r="56" spans="1:69" ht="1.5" customHeight="1" x14ac:dyDescent="0.15">
      <c r="A56" s="1619"/>
      <c r="B56" s="1620"/>
      <c r="C56" s="1620"/>
      <c r="D56" s="1626"/>
      <c r="E56" s="1627"/>
      <c r="F56" s="1628"/>
      <c r="G56" s="1633"/>
      <c r="H56" s="1635"/>
      <c r="I56" s="1640"/>
      <c r="J56" s="1637"/>
      <c r="K56" s="1590"/>
      <c r="L56" s="1591"/>
      <c r="M56" s="1592"/>
      <c r="N56" s="1590"/>
      <c r="O56" s="1591"/>
      <c r="P56" s="1592"/>
      <c r="Q56" s="1598"/>
      <c r="R56" s="1599"/>
      <c r="S56" s="1585"/>
      <c r="T56" s="1578"/>
      <c r="U56" s="1579"/>
      <c r="V56" s="539"/>
      <c r="W56" s="1583"/>
      <c r="X56" s="537"/>
      <c r="Y56" s="1590"/>
      <c r="Z56" s="1591"/>
      <c r="AA56" s="1591"/>
      <c r="AB56" s="1592"/>
      <c r="AC56" s="1611"/>
      <c r="AD56" s="1612"/>
      <c r="AE56" s="1612"/>
      <c r="AF56" s="1612"/>
      <c r="AG56" s="1613"/>
      <c r="AH56" s="1590"/>
      <c r="AI56" s="1591"/>
      <c r="AJ56" s="1591"/>
      <c r="AK56" s="1591"/>
      <c r="AL56" s="1591"/>
      <c r="AM56" s="1592"/>
      <c r="AN56" s="1604"/>
      <c r="AO56" s="1605"/>
      <c r="AP56" s="1590"/>
      <c r="AQ56" s="1591"/>
      <c r="AR56" s="1591"/>
      <c r="AS56" s="1591"/>
      <c r="AT56" s="1591"/>
      <c r="AU56" s="1591"/>
      <c r="AV56" s="1592"/>
      <c r="AW56" s="1590"/>
      <c r="AX56" s="1591"/>
      <c r="AY56" s="1591"/>
      <c r="AZ56" s="1592"/>
      <c r="BA56" s="1570"/>
      <c r="BB56" s="1571"/>
      <c r="BC56" s="1571"/>
      <c r="BD56" s="1571"/>
      <c r="BE56" s="1572"/>
    </row>
    <row r="57" spans="1:69" ht="9.75" customHeight="1" x14ac:dyDescent="0.15">
      <c r="A57" s="1621"/>
      <c r="B57" s="1622"/>
      <c r="C57" s="1622"/>
      <c r="D57" s="1629"/>
      <c r="E57" s="1630"/>
      <c r="F57" s="1631"/>
      <c r="G57" s="1634"/>
      <c r="H57" s="1635"/>
      <c r="I57" s="1641"/>
      <c r="J57" s="1638"/>
      <c r="K57" s="1593"/>
      <c r="L57" s="1594"/>
      <c r="M57" s="1595"/>
      <c r="N57" s="1593"/>
      <c r="O57" s="1594"/>
      <c r="P57" s="1595"/>
      <c r="Q57" s="1600"/>
      <c r="R57" s="1601"/>
      <c r="S57" s="1586"/>
      <c r="T57" s="1580"/>
      <c r="U57" s="1581"/>
      <c r="V57" s="555"/>
      <c r="W57" s="556">
        <v>12</v>
      </c>
      <c r="X57" s="557"/>
      <c r="Y57" s="1593"/>
      <c r="Z57" s="1594"/>
      <c r="AA57" s="1594"/>
      <c r="AB57" s="1595"/>
      <c r="AC57" s="1614"/>
      <c r="AD57" s="1615"/>
      <c r="AE57" s="1615"/>
      <c r="AF57" s="1615"/>
      <c r="AG57" s="1616"/>
      <c r="AH57" s="1593"/>
      <c r="AI57" s="1594"/>
      <c r="AJ57" s="1594"/>
      <c r="AK57" s="1594"/>
      <c r="AL57" s="1594"/>
      <c r="AM57" s="1595"/>
      <c r="AN57" s="1606"/>
      <c r="AO57" s="1607"/>
      <c r="AP57" s="1593"/>
      <c r="AQ57" s="1594"/>
      <c r="AR57" s="1594"/>
      <c r="AS57" s="1594"/>
      <c r="AT57" s="1594"/>
      <c r="AU57" s="1594"/>
      <c r="AV57" s="1595"/>
      <c r="AW57" s="1593"/>
      <c r="AX57" s="1594"/>
      <c r="AY57" s="1594"/>
      <c r="AZ57" s="1595"/>
      <c r="BA57" s="1573"/>
      <c r="BB57" s="1574"/>
      <c r="BC57" s="1574"/>
      <c r="BD57" s="1574"/>
      <c r="BE57" s="1575"/>
    </row>
    <row r="58" spans="1:69" ht="8.25" customHeight="1" x14ac:dyDescent="0.15">
      <c r="A58" s="1617" t="str">
        <f>IF('償却資産明細書(印刷)'!B12="","",'償却資産明細書(印刷)'!B12)</f>
        <v/>
      </c>
      <c r="B58" s="1618"/>
      <c r="C58" s="1618"/>
      <c r="D58" s="1623" t="str">
        <f>IF('償却資産明細書(印刷)'!C12="","",'償却資産明細書(印刷)'!C12)</f>
        <v/>
      </c>
      <c r="E58" s="1624"/>
      <c r="F58" s="1625"/>
      <c r="G58" s="1632" t="str">
        <f>IF('償却資産明細書(印刷)'!D12="","",'償却資産明細書(印刷)'!D12)</f>
        <v/>
      </c>
      <c r="H58" s="1635" t="str">
        <f>IF('償却資産明細書(印刷)'!E12="","",'償却資産明細書(印刷)'!E12)</f>
        <v/>
      </c>
      <c r="I58" s="1639" t="s">
        <v>794</v>
      </c>
      <c r="J58" s="1636" t="str">
        <f>IF('償却資産明細書(印刷)'!F12="","",'償却資産明細書(印刷)'!F12)</f>
        <v/>
      </c>
      <c r="K58" s="1587" t="str">
        <f>IF('償却資産明細書(印刷)'!G12="","",'償却資産明細書(印刷)'!G12)</f>
        <v/>
      </c>
      <c r="L58" s="1588"/>
      <c r="M58" s="1589"/>
      <c r="N58" s="1587" t="str">
        <f>IF('償却資産明細書(印刷)'!H12="","",'償却資産明細書(印刷)'!H12)</f>
        <v/>
      </c>
      <c r="O58" s="1588"/>
      <c r="P58" s="1589"/>
      <c r="Q58" s="1596" t="str">
        <f>IF('償却資産明細書(印刷)'!I12="","",'償却資産明細書(印刷)'!I12)</f>
        <v/>
      </c>
      <c r="R58" s="1597"/>
      <c r="S58" s="1584" t="str">
        <f>IF('償却資産明細書(印刷)'!J12="","",'償却資産明細書(印刷)'!J12)</f>
        <v/>
      </c>
      <c r="T58" s="1576" t="str">
        <f>IF('償却資産明細書(印刷)'!K12="","",'償却資産明細書(印刷)'!K12)</f>
        <v/>
      </c>
      <c r="U58" s="1577"/>
      <c r="V58" s="539"/>
      <c r="W58" s="1582" t="str">
        <f>IF('償却資産明細書(印刷)'!L12="","",'償却資産明細書(印刷)'!L12)</f>
        <v/>
      </c>
      <c r="X58" s="522"/>
      <c r="Y58" s="1587" t="str">
        <f>IF('償却資産明細書(印刷)'!N12="","",'償却資産明細書(印刷)'!N12)</f>
        <v/>
      </c>
      <c r="Z58" s="1588"/>
      <c r="AA58" s="1588"/>
      <c r="AB58" s="1589"/>
      <c r="AC58" s="1608" t="str">
        <f>IF('償却資産明細書(印刷)'!O12="","",'償却資産明細書(印刷)'!O12)</f>
        <v/>
      </c>
      <c r="AD58" s="1609"/>
      <c r="AE58" s="1609"/>
      <c r="AF58" s="1609"/>
      <c r="AG58" s="1610"/>
      <c r="AH58" s="1587" t="str">
        <f>IF('償却資産明細書(印刷)'!P12="","",'償却資産明細書(印刷)'!P12)</f>
        <v/>
      </c>
      <c r="AI58" s="1588"/>
      <c r="AJ58" s="1588"/>
      <c r="AK58" s="1588"/>
      <c r="AL58" s="1588"/>
      <c r="AM58" s="1589"/>
      <c r="AN58" s="1602" t="str">
        <f>IF('償却資産明細書(印刷)'!Q12="","",'償却資産明細書(印刷)'!Q12*100)</f>
        <v/>
      </c>
      <c r="AO58" s="1603"/>
      <c r="AP58" s="1587" t="str">
        <f>IF('償却資産明細書(印刷)'!R12="","",'償却資産明細書(印刷)'!R12)</f>
        <v/>
      </c>
      <c r="AQ58" s="1588"/>
      <c r="AR58" s="1588"/>
      <c r="AS58" s="1588"/>
      <c r="AT58" s="1588"/>
      <c r="AU58" s="1588"/>
      <c r="AV58" s="1589"/>
      <c r="AW58" s="1587" t="str">
        <f>IF('償却資産明細書(印刷)'!S12="","",'償却資産明細書(印刷)'!S12)</f>
        <v/>
      </c>
      <c r="AX58" s="1588"/>
      <c r="AY58" s="1588"/>
      <c r="AZ58" s="1589"/>
      <c r="BA58" s="1567" t="str">
        <f>IF('償却資産明細書(印刷)'!T12="","",'償却資産明細書(印刷)'!T12)</f>
        <v/>
      </c>
      <c r="BB58" s="1568"/>
      <c r="BC58" s="1568"/>
      <c r="BD58" s="1568"/>
      <c r="BE58" s="1569"/>
    </row>
    <row r="59" spans="1:69" ht="1.5" customHeight="1" x14ac:dyDescent="0.15">
      <c r="A59" s="1619"/>
      <c r="B59" s="1620"/>
      <c r="C59" s="1620"/>
      <c r="D59" s="1626"/>
      <c r="E59" s="1627"/>
      <c r="F59" s="1628"/>
      <c r="G59" s="1633"/>
      <c r="H59" s="1635"/>
      <c r="I59" s="1640"/>
      <c r="J59" s="1637"/>
      <c r="K59" s="1590"/>
      <c r="L59" s="1591"/>
      <c r="M59" s="1592"/>
      <c r="N59" s="1590"/>
      <c r="O59" s="1591"/>
      <c r="P59" s="1592"/>
      <c r="Q59" s="1598"/>
      <c r="R59" s="1599"/>
      <c r="S59" s="1585"/>
      <c r="T59" s="1578"/>
      <c r="U59" s="1579"/>
      <c r="V59" s="539"/>
      <c r="W59" s="1583"/>
      <c r="X59" s="537"/>
      <c r="Y59" s="1590"/>
      <c r="Z59" s="1591"/>
      <c r="AA59" s="1591"/>
      <c r="AB59" s="1592"/>
      <c r="AC59" s="1611"/>
      <c r="AD59" s="1612"/>
      <c r="AE59" s="1612"/>
      <c r="AF59" s="1612"/>
      <c r="AG59" s="1613"/>
      <c r="AH59" s="1590"/>
      <c r="AI59" s="1591"/>
      <c r="AJ59" s="1591"/>
      <c r="AK59" s="1591"/>
      <c r="AL59" s="1591"/>
      <c r="AM59" s="1592"/>
      <c r="AN59" s="1604"/>
      <c r="AO59" s="1605"/>
      <c r="AP59" s="1590"/>
      <c r="AQ59" s="1591"/>
      <c r="AR59" s="1591"/>
      <c r="AS59" s="1591"/>
      <c r="AT59" s="1591"/>
      <c r="AU59" s="1591"/>
      <c r="AV59" s="1592"/>
      <c r="AW59" s="1590"/>
      <c r="AX59" s="1591"/>
      <c r="AY59" s="1591"/>
      <c r="AZ59" s="1592"/>
      <c r="BA59" s="1570"/>
      <c r="BB59" s="1571"/>
      <c r="BC59" s="1571"/>
      <c r="BD59" s="1571"/>
      <c r="BE59" s="1572"/>
    </row>
    <row r="60" spans="1:69" ht="9.75" customHeight="1" x14ac:dyDescent="0.15">
      <c r="A60" s="1621"/>
      <c r="B60" s="1622"/>
      <c r="C60" s="1622"/>
      <c r="D60" s="1629"/>
      <c r="E60" s="1630"/>
      <c r="F60" s="1631"/>
      <c r="G60" s="1634"/>
      <c r="H60" s="1635"/>
      <c r="I60" s="1641"/>
      <c r="J60" s="1638"/>
      <c r="K60" s="1593"/>
      <c r="L60" s="1594"/>
      <c r="M60" s="1595"/>
      <c r="N60" s="1593"/>
      <c r="O60" s="1594"/>
      <c r="P60" s="1595"/>
      <c r="Q60" s="1600"/>
      <c r="R60" s="1601"/>
      <c r="S60" s="1586"/>
      <c r="T60" s="1580"/>
      <c r="U60" s="1581"/>
      <c r="V60" s="539"/>
      <c r="W60" s="520">
        <v>12</v>
      </c>
      <c r="X60" s="537"/>
      <c r="Y60" s="1593"/>
      <c r="Z60" s="1594"/>
      <c r="AA60" s="1594"/>
      <c r="AB60" s="1595"/>
      <c r="AC60" s="1614"/>
      <c r="AD60" s="1615"/>
      <c r="AE60" s="1615"/>
      <c r="AF60" s="1615"/>
      <c r="AG60" s="1616"/>
      <c r="AH60" s="1593"/>
      <c r="AI60" s="1594"/>
      <c r="AJ60" s="1594"/>
      <c r="AK60" s="1594"/>
      <c r="AL60" s="1594"/>
      <c r="AM60" s="1595"/>
      <c r="AN60" s="1606"/>
      <c r="AO60" s="1607"/>
      <c r="AP60" s="1593"/>
      <c r="AQ60" s="1594"/>
      <c r="AR60" s="1594"/>
      <c r="AS60" s="1594"/>
      <c r="AT60" s="1594"/>
      <c r="AU60" s="1594"/>
      <c r="AV60" s="1595"/>
      <c r="AW60" s="1593"/>
      <c r="AX60" s="1594"/>
      <c r="AY60" s="1594"/>
      <c r="AZ60" s="1595"/>
      <c r="BA60" s="1573"/>
      <c r="BB60" s="1574"/>
      <c r="BC60" s="1574"/>
      <c r="BD60" s="1574"/>
      <c r="BE60" s="1575"/>
    </row>
    <row r="61" spans="1:69" ht="8.25" customHeight="1" x14ac:dyDescent="0.15">
      <c r="A61" s="947" t="s">
        <v>1009</v>
      </c>
      <c r="B61" s="948"/>
      <c r="C61" s="948"/>
      <c r="D61" s="1534"/>
      <c r="E61" s="1535"/>
      <c r="F61" s="1536"/>
      <c r="G61" s="1534"/>
      <c r="H61" s="1535"/>
      <c r="I61" s="1535"/>
      <c r="J61" s="1536"/>
      <c r="K61" s="1534"/>
      <c r="L61" s="1535"/>
      <c r="M61" s="1536"/>
      <c r="N61" s="1534" t="str">
        <f>IF(K61="","",K61*0.9)</f>
        <v/>
      </c>
      <c r="O61" s="1535"/>
      <c r="P61" s="1536"/>
      <c r="Q61" s="1534"/>
      <c r="R61" s="1536"/>
      <c r="S61" s="1545"/>
      <c r="T61" s="1534"/>
      <c r="U61" s="1536"/>
      <c r="V61" s="1534"/>
      <c r="W61" s="1535"/>
      <c r="X61" s="1536"/>
      <c r="Y61" s="1519">
        <f>'償却資産明細書(入力)'!Q29</f>
        <v>0</v>
      </c>
      <c r="Z61" s="1520"/>
      <c r="AA61" s="1520"/>
      <c r="AB61" s="1521"/>
      <c r="AC61" s="1558"/>
      <c r="AD61" s="1559"/>
      <c r="AE61" s="1559"/>
      <c r="AF61" s="1559"/>
      <c r="AG61" s="1560"/>
      <c r="AH61" s="1519">
        <f>'償却資産明細書(入力)'!T29</f>
        <v>0</v>
      </c>
      <c r="AI61" s="1520"/>
      <c r="AJ61" s="1520"/>
      <c r="AK61" s="1520"/>
      <c r="AL61" s="1520"/>
      <c r="AM61" s="1521"/>
      <c r="AN61" s="1534"/>
      <c r="AO61" s="1536"/>
      <c r="AP61" s="1470" t="s">
        <v>57</v>
      </c>
      <c r="AQ61" s="1471"/>
      <c r="AR61" s="1471"/>
      <c r="AS61" s="1471"/>
      <c r="AT61" s="1471"/>
      <c r="AU61" s="1471"/>
      <c r="AV61" s="1472"/>
      <c r="AW61" s="1519">
        <f>'償却資産明細書(入力)'!X29</f>
        <v>0</v>
      </c>
      <c r="AX61" s="1520"/>
      <c r="AY61" s="1520"/>
      <c r="AZ61" s="1521"/>
      <c r="BA61" s="1548"/>
      <c r="BB61" s="1549"/>
      <c r="BC61" s="1549"/>
      <c r="BD61" s="1549"/>
      <c r="BE61" s="1550"/>
    </row>
    <row r="62" spans="1:69" ht="1.5" customHeight="1" x14ac:dyDescent="0.15">
      <c r="A62" s="966"/>
      <c r="B62" s="971"/>
      <c r="C62" s="971"/>
      <c r="D62" s="1528"/>
      <c r="E62" s="1529"/>
      <c r="F62" s="1530"/>
      <c r="G62" s="1528"/>
      <c r="H62" s="1529"/>
      <c r="I62" s="1529"/>
      <c r="J62" s="1530"/>
      <c r="K62" s="1528"/>
      <c r="L62" s="1529"/>
      <c r="M62" s="1530"/>
      <c r="N62" s="1528"/>
      <c r="O62" s="1529"/>
      <c r="P62" s="1530"/>
      <c r="Q62" s="1528"/>
      <c r="R62" s="1530"/>
      <c r="S62" s="1546"/>
      <c r="T62" s="1528"/>
      <c r="U62" s="1530"/>
      <c r="V62" s="1528"/>
      <c r="W62" s="1529"/>
      <c r="X62" s="1530"/>
      <c r="Y62" s="1522"/>
      <c r="Z62" s="1523"/>
      <c r="AA62" s="1523"/>
      <c r="AB62" s="1524"/>
      <c r="AC62" s="1561"/>
      <c r="AD62" s="1562"/>
      <c r="AE62" s="1562"/>
      <c r="AF62" s="1562"/>
      <c r="AG62" s="1563"/>
      <c r="AH62" s="1522"/>
      <c r="AI62" s="1523"/>
      <c r="AJ62" s="1523"/>
      <c r="AK62" s="1523"/>
      <c r="AL62" s="1523"/>
      <c r="AM62" s="1524"/>
      <c r="AN62" s="1528"/>
      <c r="AO62" s="1530"/>
      <c r="AP62" s="1473"/>
      <c r="AQ62" s="1474"/>
      <c r="AR62" s="1474"/>
      <c r="AS62" s="1474"/>
      <c r="AT62" s="1474"/>
      <c r="AU62" s="1474"/>
      <c r="AV62" s="1475"/>
      <c r="AW62" s="1522"/>
      <c r="AX62" s="1523"/>
      <c r="AY62" s="1523"/>
      <c r="AZ62" s="1524"/>
      <c r="BA62" s="1551"/>
      <c r="BB62" s="1552"/>
      <c r="BC62" s="1552"/>
      <c r="BD62" s="1552"/>
      <c r="BE62" s="1553"/>
    </row>
    <row r="63" spans="1:69" ht="9.75" customHeight="1" x14ac:dyDescent="0.15">
      <c r="A63" s="968"/>
      <c r="B63" s="972"/>
      <c r="C63" s="972"/>
      <c r="D63" s="1531"/>
      <c r="E63" s="1532"/>
      <c r="F63" s="1533"/>
      <c r="G63" s="1531"/>
      <c r="H63" s="1532"/>
      <c r="I63" s="1532"/>
      <c r="J63" s="1533"/>
      <c r="K63" s="1531"/>
      <c r="L63" s="1532"/>
      <c r="M63" s="1533"/>
      <c r="N63" s="1531"/>
      <c r="O63" s="1532"/>
      <c r="P63" s="1533"/>
      <c r="Q63" s="1531"/>
      <c r="R63" s="1533"/>
      <c r="S63" s="1547"/>
      <c r="T63" s="1531"/>
      <c r="U63" s="1533"/>
      <c r="V63" s="1531"/>
      <c r="W63" s="1532"/>
      <c r="X63" s="1533"/>
      <c r="Y63" s="1525"/>
      <c r="Z63" s="1526"/>
      <c r="AA63" s="1526"/>
      <c r="AB63" s="1527"/>
      <c r="AC63" s="1564"/>
      <c r="AD63" s="1565"/>
      <c r="AE63" s="1565"/>
      <c r="AF63" s="1565"/>
      <c r="AG63" s="1566"/>
      <c r="AH63" s="1525"/>
      <c r="AI63" s="1526"/>
      <c r="AJ63" s="1526"/>
      <c r="AK63" s="1526"/>
      <c r="AL63" s="1526"/>
      <c r="AM63" s="1527"/>
      <c r="AN63" s="1531"/>
      <c r="AO63" s="1533"/>
      <c r="AP63" s="1525">
        <f>'償却資産明細書(入力)'!W29</f>
        <v>0</v>
      </c>
      <c r="AQ63" s="1526"/>
      <c r="AR63" s="1526"/>
      <c r="AS63" s="1526"/>
      <c r="AT63" s="1526"/>
      <c r="AU63" s="1526"/>
      <c r="AV63" s="1527"/>
      <c r="AW63" s="1525"/>
      <c r="AX63" s="1526"/>
      <c r="AY63" s="1526"/>
      <c r="AZ63" s="1527"/>
      <c r="BA63" s="1554"/>
      <c r="BB63" s="1555"/>
      <c r="BC63" s="1555"/>
      <c r="BD63" s="1555"/>
      <c r="BE63" s="1556"/>
    </row>
    <row r="64" spans="1:69" ht="2.25" customHeight="1" x14ac:dyDescent="0.15">
      <c r="AA64" s="538"/>
      <c r="AB64" s="538"/>
      <c r="AC64" s="538"/>
      <c r="AD64" s="538"/>
      <c r="AE64" s="538"/>
      <c r="AF64" s="538"/>
      <c r="AG64" s="538"/>
      <c r="AH64" s="538"/>
      <c r="AI64" s="538"/>
      <c r="AJ64" s="538"/>
      <c r="AK64" s="538"/>
      <c r="AL64" s="538"/>
      <c r="AM64" s="538"/>
      <c r="AN64" s="538"/>
      <c r="AO64" s="538"/>
      <c r="AP64" s="538"/>
      <c r="AQ64" s="538"/>
      <c r="AR64" s="538"/>
      <c r="AS64" s="538"/>
      <c r="AT64" s="538"/>
      <c r="AU64" s="538"/>
      <c r="AV64" s="538"/>
      <c r="AW64" s="538"/>
      <c r="AX64" s="538"/>
      <c r="AY64" s="538"/>
      <c r="AZ64" s="538"/>
      <c r="BA64" s="538"/>
      <c r="BB64" s="538"/>
      <c r="BC64" s="538"/>
      <c r="BD64" s="538"/>
      <c r="BE64" s="538"/>
    </row>
    <row r="65" spans="1:57" ht="10.5" customHeight="1" x14ac:dyDescent="0.15">
      <c r="A65" s="1029" t="s">
        <v>795</v>
      </c>
      <c r="B65" s="1029"/>
      <c r="C65" s="1029"/>
      <c r="D65" s="1029"/>
      <c r="E65" s="1029"/>
      <c r="F65" s="1029"/>
      <c r="G65" s="1029"/>
      <c r="H65" s="1029"/>
      <c r="I65" s="1029"/>
      <c r="J65" s="1029"/>
      <c r="K65" s="1029"/>
      <c r="L65" s="1029"/>
      <c r="M65" s="1029"/>
      <c r="N65" s="1029"/>
      <c r="O65" s="1029"/>
      <c r="P65" s="1029"/>
      <c r="Q65" s="1029"/>
      <c r="R65" s="1029"/>
      <c r="S65" s="1029"/>
      <c r="T65" s="1029"/>
      <c r="AA65" s="538"/>
      <c r="AB65" s="538"/>
      <c r="AC65" s="538"/>
      <c r="AD65" s="538"/>
      <c r="AE65" s="538"/>
      <c r="AF65" s="538"/>
      <c r="AG65" s="538"/>
      <c r="AH65" s="538"/>
      <c r="AI65" s="538"/>
      <c r="AJ65" s="538"/>
      <c r="AK65" s="538"/>
      <c r="AL65" s="538"/>
      <c r="AM65" s="538"/>
      <c r="AN65" s="538"/>
      <c r="AO65" s="538"/>
      <c r="AP65" s="538"/>
      <c r="AQ65" s="538"/>
      <c r="AR65" s="538"/>
      <c r="AS65" s="538"/>
      <c r="AT65" s="538"/>
      <c r="AU65" s="538"/>
      <c r="AV65" s="1557" t="s">
        <v>998</v>
      </c>
      <c r="AW65" s="1557"/>
      <c r="AX65" s="1557"/>
      <c r="AY65" s="1557"/>
      <c r="AZ65" s="1557"/>
      <c r="BA65" s="1557"/>
      <c r="BB65" s="1557"/>
      <c r="BC65" s="1557"/>
      <c r="BD65" s="1557"/>
      <c r="BE65" s="538"/>
    </row>
    <row r="66" spans="1:57" ht="10.5" customHeight="1" x14ac:dyDescent="0.15">
      <c r="A66" s="1030"/>
      <c r="B66" s="1030"/>
      <c r="C66" s="1030"/>
      <c r="D66" s="1030"/>
      <c r="E66" s="1030"/>
      <c r="F66" s="1030"/>
      <c r="G66" s="1030"/>
      <c r="H66" s="1030"/>
      <c r="I66" s="1030"/>
      <c r="J66" s="1030"/>
      <c r="K66" s="1030"/>
      <c r="L66" s="1030"/>
      <c r="M66" s="1030"/>
      <c r="N66" s="1030"/>
      <c r="O66" s="1030"/>
      <c r="P66" s="1030"/>
      <c r="Q66" s="1030"/>
      <c r="R66" s="1030"/>
      <c r="S66" s="1030"/>
      <c r="T66" s="1030"/>
      <c r="AA66" s="538"/>
      <c r="AB66" s="538"/>
      <c r="AC66" s="538"/>
      <c r="AD66" s="538"/>
      <c r="AE66" s="538"/>
      <c r="AF66" s="538"/>
      <c r="AG66" s="538"/>
      <c r="AH66" s="538"/>
      <c r="AI66" s="538"/>
      <c r="AJ66" s="538"/>
      <c r="AK66" s="538"/>
      <c r="AL66" s="538"/>
      <c r="AM66" s="538"/>
      <c r="AN66" s="538"/>
      <c r="AO66" s="538"/>
      <c r="AP66" s="538"/>
      <c r="AQ66" s="538"/>
      <c r="AR66" s="538"/>
      <c r="AS66" s="538"/>
      <c r="AT66" s="538"/>
      <c r="AU66" s="538"/>
      <c r="AV66" s="1030"/>
      <c r="AW66" s="1030"/>
      <c r="AX66" s="1030"/>
      <c r="AY66" s="1030"/>
      <c r="AZ66" s="1030"/>
      <c r="BA66" s="1030"/>
      <c r="BB66" s="1030"/>
      <c r="BC66" s="1030"/>
      <c r="BD66" s="1030"/>
      <c r="BE66" s="538"/>
    </row>
    <row r="67" spans="1:57" ht="9.75" customHeight="1" x14ac:dyDescent="0.15">
      <c r="A67" s="947" t="s">
        <v>796</v>
      </c>
      <c r="B67" s="965"/>
      <c r="C67" s="1542" t="s">
        <v>797</v>
      </c>
      <c r="D67" s="1543"/>
      <c r="E67" s="1544"/>
      <c r="F67" s="529" t="s">
        <v>798</v>
      </c>
      <c r="G67" s="404"/>
      <c r="H67" s="404"/>
      <c r="I67" s="404"/>
      <c r="J67" s="404"/>
      <c r="K67" s="404"/>
      <c r="L67" s="1492" t="s">
        <v>799</v>
      </c>
      <c r="M67" s="1493"/>
      <c r="N67" s="1493"/>
      <c r="O67" s="1493"/>
      <c r="P67" s="1493"/>
      <c r="Q67" s="1493"/>
      <c r="R67" s="1493"/>
      <c r="S67" s="1493"/>
      <c r="T67" s="1493"/>
      <c r="U67" s="1493"/>
      <c r="V67" s="1493"/>
      <c r="W67" s="1493"/>
      <c r="X67" s="1493"/>
      <c r="Y67" s="1493"/>
      <c r="Z67" s="1493"/>
      <c r="AA67" s="1493"/>
      <c r="AB67" s="1494"/>
      <c r="AC67" s="534" t="s">
        <v>800</v>
      </c>
      <c r="AD67" s="535"/>
      <c r="AE67" s="535"/>
      <c r="AF67" s="535"/>
      <c r="AG67" s="536"/>
      <c r="AH67" s="535" t="s">
        <v>801</v>
      </c>
      <c r="AI67" s="535"/>
      <c r="AJ67" s="535"/>
      <c r="AK67" s="535"/>
      <c r="AL67" s="535"/>
      <c r="AM67" s="536"/>
      <c r="AN67" s="947" t="s">
        <v>802</v>
      </c>
      <c r="AO67" s="948"/>
      <c r="AP67" s="948"/>
      <c r="AQ67" s="948"/>
      <c r="AR67" s="948"/>
      <c r="AS67" s="948"/>
      <c r="AT67" s="965"/>
      <c r="AU67" s="538"/>
      <c r="AV67" s="1510"/>
      <c r="AW67" s="1511"/>
      <c r="AX67" s="1511"/>
      <c r="AY67" s="1511"/>
      <c r="AZ67" s="1511"/>
      <c r="BA67" s="1511"/>
      <c r="BB67" s="1511"/>
      <c r="BC67" s="1511"/>
      <c r="BD67" s="1511"/>
      <c r="BE67" s="1512"/>
    </row>
    <row r="68" spans="1:57" ht="4.5" customHeight="1" x14ac:dyDescent="0.15">
      <c r="A68" s="966"/>
      <c r="B68" s="967"/>
      <c r="C68" s="1537"/>
      <c r="D68" s="1208"/>
      <c r="E68" s="1538"/>
      <c r="F68" s="966" t="s">
        <v>803</v>
      </c>
      <c r="G68" s="971"/>
      <c r="H68" s="971"/>
      <c r="I68" s="971"/>
      <c r="J68" s="971"/>
      <c r="K68" s="967"/>
      <c r="L68" s="1470" t="s">
        <v>804</v>
      </c>
      <c r="M68" s="1471"/>
      <c r="N68" s="1472"/>
      <c r="O68" s="1470" t="s">
        <v>805</v>
      </c>
      <c r="P68" s="1472"/>
      <c r="Q68" s="1471" t="s">
        <v>6</v>
      </c>
      <c r="R68" s="1471"/>
      <c r="S68" s="1471"/>
      <c r="T68" s="1470" t="s">
        <v>806</v>
      </c>
      <c r="U68" s="1471"/>
      <c r="V68" s="1471"/>
      <c r="W68" s="1471"/>
      <c r="X68" s="1472"/>
      <c r="Y68" s="1470" t="s">
        <v>807</v>
      </c>
      <c r="Z68" s="1471"/>
      <c r="AA68" s="1471"/>
      <c r="AB68" s="1472"/>
      <c r="AC68" s="966" t="s">
        <v>808</v>
      </c>
      <c r="AD68" s="971"/>
      <c r="AE68" s="971"/>
      <c r="AF68" s="971"/>
      <c r="AG68" s="967"/>
      <c r="AH68" s="966" t="s">
        <v>809</v>
      </c>
      <c r="AI68" s="971"/>
      <c r="AJ68" s="971"/>
      <c r="AK68" s="971"/>
      <c r="AL68" s="971"/>
      <c r="AM68" s="967"/>
      <c r="AN68" s="966"/>
      <c r="AO68" s="971"/>
      <c r="AP68" s="971"/>
      <c r="AQ68" s="971"/>
      <c r="AR68" s="971"/>
      <c r="AS68" s="971"/>
      <c r="AT68" s="967"/>
      <c r="AU68" s="538"/>
      <c r="AV68" s="1513"/>
      <c r="AW68" s="1514"/>
      <c r="AX68" s="1514"/>
      <c r="AY68" s="1514"/>
      <c r="AZ68" s="1514"/>
      <c r="BA68" s="1514"/>
      <c r="BB68" s="1514"/>
      <c r="BC68" s="1514"/>
      <c r="BD68" s="1514"/>
      <c r="BE68" s="1515"/>
    </row>
    <row r="69" spans="1:57" ht="5.25" customHeight="1" x14ac:dyDescent="0.15">
      <c r="A69" s="966"/>
      <c r="B69" s="967"/>
      <c r="C69" s="1537" t="s">
        <v>810</v>
      </c>
      <c r="D69" s="1208"/>
      <c r="E69" s="1538"/>
      <c r="F69" s="966"/>
      <c r="G69" s="971"/>
      <c r="H69" s="971"/>
      <c r="I69" s="971"/>
      <c r="J69" s="971"/>
      <c r="K69" s="967"/>
      <c r="L69" s="1473"/>
      <c r="M69" s="1474"/>
      <c r="N69" s="1475"/>
      <c r="O69" s="1473"/>
      <c r="P69" s="1475"/>
      <c r="Q69" s="1474"/>
      <c r="R69" s="1474"/>
      <c r="S69" s="1474"/>
      <c r="T69" s="1473"/>
      <c r="U69" s="1474"/>
      <c r="V69" s="1474"/>
      <c r="W69" s="1474"/>
      <c r="X69" s="1475"/>
      <c r="Y69" s="1473"/>
      <c r="Z69" s="1474"/>
      <c r="AA69" s="1474"/>
      <c r="AB69" s="1475"/>
      <c r="AC69" s="966"/>
      <c r="AD69" s="971"/>
      <c r="AE69" s="971"/>
      <c r="AF69" s="971"/>
      <c r="AG69" s="967"/>
      <c r="AH69" s="966"/>
      <c r="AI69" s="971"/>
      <c r="AJ69" s="971"/>
      <c r="AK69" s="971"/>
      <c r="AL69" s="971"/>
      <c r="AM69" s="967"/>
      <c r="AN69" s="966" t="s">
        <v>811</v>
      </c>
      <c r="AO69" s="971"/>
      <c r="AP69" s="971"/>
      <c r="AQ69" s="971"/>
      <c r="AR69" s="971"/>
      <c r="AS69" s="971"/>
      <c r="AT69" s="967"/>
      <c r="AU69" s="538"/>
      <c r="AV69" s="1513"/>
      <c r="AW69" s="1514"/>
      <c r="AX69" s="1514"/>
      <c r="AY69" s="1514"/>
      <c r="AZ69" s="1514"/>
      <c r="BA69" s="1514"/>
      <c r="BB69" s="1514"/>
      <c r="BC69" s="1514"/>
      <c r="BD69" s="1514"/>
      <c r="BE69" s="1515"/>
    </row>
    <row r="70" spans="1:57" ht="5.25" customHeight="1" x14ac:dyDescent="0.15">
      <c r="A70" s="966" t="s">
        <v>812</v>
      </c>
      <c r="B70" s="967"/>
      <c r="C70" s="1537"/>
      <c r="D70" s="1208"/>
      <c r="E70" s="1538"/>
      <c r="F70" s="517"/>
      <c r="G70" s="513"/>
      <c r="H70" s="513"/>
      <c r="I70" s="513"/>
      <c r="J70" s="513"/>
      <c r="K70" s="513"/>
      <c r="L70" s="966" t="s">
        <v>813</v>
      </c>
      <c r="M70" s="971"/>
      <c r="N70" s="971"/>
      <c r="O70" s="966" t="s">
        <v>814</v>
      </c>
      <c r="P70" s="967"/>
      <c r="Q70" s="971" t="s">
        <v>815</v>
      </c>
      <c r="R70" s="971"/>
      <c r="S70" s="971"/>
      <c r="T70" s="966" t="s">
        <v>816</v>
      </c>
      <c r="U70" s="971"/>
      <c r="V70" s="971"/>
      <c r="W70" s="971"/>
      <c r="X70" s="967"/>
      <c r="Y70" s="971" t="s">
        <v>817</v>
      </c>
      <c r="Z70" s="971"/>
      <c r="AA70" s="971"/>
      <c r="AB70" s="967"/>
      <c r="AC70" s="966" t="s">
        <v>818</v>
      </c>
      <c r="AD70" s="971"/>
      <c r="AE70" s="971"/>
      <c r="AF70" s="971"/>
      <c r="AG70" s="967"/>
      <c r="AH70" s="966" t="s">
        <v>819</v>
      </c>
      <c r="AI70" s="971"/>
      <c r="AJ70" s="971"/>
      <c r="AK70" s="971"/>
      <c r="AL70" s="971"/>
      <c r="AM70" s="967"/>
      <c r="AN70" s="966"/>
      <c r="AO70" s="971"/>
      <c r="AP70" s="971"/>
      <c r="AQ70" s="971"/>
      <c r="AR70" s="971"/>
      <c r="AS70" s="971"/>
      <c r="AT70" s="967"/>
      <c r="AU70" s="538"/>
      <c r="AV70" s="1513"/>
      <c r="AW70" s="1514"/>
      <c r="AX70" s="1514"/>
      <c r="AY70" s="1514"/>
      <c r="AZ70" s="1514"/>
      <c r="BA70" s="1514"/>
      <c r="BB70" s="1514"/>
      <c r="BC70" s="1514"/>
      <c r="BD70" s="1514"/>
      <c r="BE70" s="1515"/>
    </row>
    <row r="71" spans="1:57" ht="4.5" customHeight="1" x14ac:dyDescent="0.15">
      <c r="A71" s="966"/>
      <c r="B71" s="967"/>
      <c r="C71" s="1537" t="s">
        <v>820</v>
      </c>
      <c r="D71" s="1208"/>
      <c r="E71" s="1538"/>
      <c r="F71" s="546"/>
      <c r="G71" s="539"/>
      <c r="H71" s="539"/>
      <c r="I71" s="539"/>
      <c r="J71" s="539"/>
      <c r="K71" s="539"/>
      <c r="L71" s="966"/>
      <c r="M71" s="971"/>
      <c r="N71" s="971"/>
      <c r="O71" s="966"/>
      <c r="P71" s="967"/>
      <c r="Q71" s="971"/>
      <c r="R71" s="971"/>
      <c r="S71" s="971"/>
      <c r="T71" s="966"/>
      <c r="U71" s="971"/>
      <c r="V71" s="971"/>
      <c r="W71" s="971"/>
      <c r="X71" s="967"/>
      <c r="Y71" s="971"/>
      <c r="Z71" s="971"/>
      <c r="AA71" s="971"/>
      <c r="AB71" s="967"/>
      <c r="AC71" s="966"/>
      <c r="AD71" s="971"/>
      <c r="AE71" s="971"/>
      <c r="AF71" s="971"/>
      <c r="AG71" s="967"/>
      <c r="AH71" s="966"/>
      <c r="AI71" s="971"/>
      <c r="AJ71" s="971"/>
      <c r="AK71" s="971"/>
      <c r="AL71" s="971"/>
      <c r="AM71" s="967"/>
      <c r="AN71" s="966" t="s">
        <v>821</v>
      </c>
      <c r="AO71" s="971"/>
      <c r="AP71" s="971"/>
      <c r="AQ71" s="971"/>
      <c r="AR71" s="971"/>
      <c r="AS71" s="971"/>
      <c r="AT71" s="967"/>
      <c r="AU71" s="538"/>
      <c r="AV71" s="1513"/>
      <c r="AW71" s="1514"/>
      <c r="AX71" s="1514"/>
      <c r="AY71" s="1514"/>
      <c r="AZ71" s="1514"/>
      <c r="BA71" s="1514"/>
      <c r="BB71" s="1514"/>
      <c r="BC71" s="1514"/>
      <c r="BD71" s="1514"/>
      <c r="BE71" s="1515"/>
    </row>
    <row r="72" spans="1:57" ht="9.75" customHeight="1" x14ac:dyDescent="0.15">
      <c r="A72" s="968"/>
      <c r="B72" s="969"/>
      <c r="C72" s="1539"/>
      <c r="D72" s="1540"/>
      <c r="E72" s="1541"/>
      <c r="F72" s="968" t="s">
        <v>822</v>
      </c>
      <c r="G72" s="972"/>
      <c r="H72" s="972"/>
      <c r="I72" s="972"/>
      <c r="J72" s="972"/>
      <c r="K72" s="972"/>
      <c r="L72" s="968" t="s">
        <v>823</v>
      </c>
      <c r="M72" s="972"/>
      <c r="N72" s="972"/>
      <c r="O72" s="968" t="s">
        <v>824</v>
      </c>
      <c r="P72" s="969"/>
      <c r="Q72" s="972" t="s">
        <v>825</v>
      </c>
      <c r="R72" s="972"/>
      <c r="S72" s="972"/>
      <c r="T72" s="968" t="s">
        <v>826</v>
      </c>
      <c r="U72" s="972"/>
      <c r="V72" s="972"/>
      <c r="W72" s="972"/>
      <c r="X72" s="969"/>
      <c r="Y72" s="972" t="s">
        <v>827</v>
      </c>
      <c r="Z72" s="972"/>
      <c r="AA72" s="972"/>
      <c r="AB72" s="969"/>
      <c r="AC72" s="968" t="s">
        <v>828</v>
      </c>
      <c r="AD72" s="972"/>
      <c r="AE72" s="972"/>
      <c r="AF72" s="972"/>
      <c r="AG72" s="969"/>
      <c r="AH72" s="968" t="s">
        <v>829</v>
      </c>
      <c r="AI72" s="972"/>
      <c r="AJ72" s="972"/>
      <c r="AK72" s="972"/>
      <c r="AL72" s="972"/>
      <c r="AM72" s="969"/>
      <c r="AN72" s="968"/>
      <c r="AO72" s="972"/>
      <c r="AP72" s="972"/>
      <c r="AQ72" s="972"/>
      <c r="AR72" s="972"/>
      <c r="AS72" s="972"/>
      <c r="AT72" s="969"/>
      <c r="AU72" s="538"/>
      <c r="AV72" s="1513"/>
      <c r="AW72" s="1514"/>
      <c r="AX72" s="1514"/>
      <c r="AY72" s="1514"/>
      <c r="AZ72" s="1514"/>
      <c r="BA72" s="1514"/>
      <c r="BB72" s="1514"/>
      <c r="BC72" s="1514"/>
      <c r="BD72" s="1514"/>
      <c r="BE72" s="1515"/>
    </row>
    <row r="73" spans="1:57" ht="8.25" customHeight="1" x14ac:dyDescent="0.15">
      <c r="A73" s="1495"/>
      <c r="B73" s="1496"/>
      <c r="C73" s="1486"/>
      <c r="D73" s="1487"/>
      <c r="E73" s="1488"/>
      <c r="F73" s="539"/>
      <c r="G73" s="539"/>
      <c r="H73" s="539"/>
      <c r="I73" s="539"/>
      <c r="J73" s="539"/>
      <c r="K73" s="430" t="s">
        <v>909</v>
      </c>
      <c r="L73" s="546"/>
      <c r="M73" s="539"/>
      <c r="N73" s="430" t="s">
        <v>909</v>
      </c>
      <c r="O73" s="539"/>
      <c r="P73" s="430" t="s">
        <v>909</v>
      </c>
      <c r="Q73" s="546"/>
      <c r="R73" s="539"/>
      <c r="S73" s="430" t="s">
        <v>909</v>
      </c>
      <c r="T73" s="546"/>
      <c r="U73" s="539"/>
      <c r="V73" s="539"/>
      <c r="W73" s="539"/>
      <c r="X73" s="430" t="s">
        <v>909</v>
      </c>
      <c r="Y73" s="546"/>
      <c r="Z73" s="539"/>
      <c r="AA73" s="538"/>
      <c r="AB73" s="430" t="s">
        <v>909</v>
      </c>
      <c r="AC73" s="531"/>
      <c r="AD73" s="538"/>
      <c r="AE73" s="538"/>
      <c r="AF73" s="538"/>
      <c r="AG73" s="430" t="s">
        <v>909</v>
      </c>
      <c r="AH73" s="538"/>
      <c r="AI73" s="538"/>
      <c r="AJ73" s="538"/>
      <c r="AK73" s="538"/>
      <c r="AL73" s="538"/>
      <c r="AM73" s="430" t="s">
        <v>909</v>
      </c>
      <c r="AN73" s="1510"/>
      <c r="AO73" s="1511"/>
      <c r="AP73" s="1511"/>
      <c r="AQ73" s="1511"/>
      <c r="AR73" s="1511"/>
      <c r="AS73" s="1511"/>
      <c r="AT73" s="1512"/>
      <c r="AU73" s="538"/>
      <c r="AV73" s="1513"/>
      <c r="AW73" s="1514"/>
      <c r="AX73" s="1514"/>
      <c r="AY73" s="1514"/>
      <c r="AZ73" s="1514"/>
      <c r="BA73" s="1514"/>
      <c r="BB73" s="1514"/>
      <c r="BC73" s="1514"/>
      <c r="BD73" s="1514"/>
      <c r="BE73" s="1515"/>
    </row>
    <row r="74" spans="1:57" ht="9" customHeight="1" x14ac:dyDescent="0.15">
      <c r="A74" s="1495"/>
      <c r="B74" s="1496"/>
      <c r="C74" s="1489"/>
      <c r="D74" s="1490"/>
      <c r="E74" s="1491"/>
      <c r="F74" s="1483"/>
      <c r="G74" s="1484"/>
      <c r="H74" s="1484"/>
      <c r="I74" s="1484"/>
      <c r="J74" s="1484"/>
      <c r="K74" s="1485"/>
      <c r="L74" s="1483"/>
      <c r="M74" s="1484"/>
      <c r="N74" s="1485"/>
      <c r="O74" s="1483"/>
      <c r="P74" s="1485"/>
      <c r="Q74" s="1507" t="str">
        <f>IF(L74="","",SUM(L74:P74))</f>
        <v/>
      </c>
      <c r="R74" s="1508"/>
      <c r="S74" s="1509"/>
      <c r="T74" s="1483"/>
      <c r="U74" s="1484"/>
      <c r="V74" s="1484"/>
      <c r="W74" s="1484"/>
      <c r="X74" s="1485"/>
      <c r="Y74" s="1501" t="str">
        <f>IF(L74="","",Q74-T74)</f>
        <v/>
      </c>
      <c r="Z74" s="1502"/>
      <c r="AA74" s="1502"/>
      <c r="AB74" s="1503"/>
      <c r="AC74" s="1483"/>
      <c r="AD74" s="1484"/>
      <c r="AE74" s="1484"/>
      <c r="AF74" s="1484"/>
      <c r="AG74" s="1485"/>
      <c r="AH74" s="1507" t="str">
        <f>IF(F74="","",SUM(F74+Y74+AC74))</f>
        <v/>
      </c>
      <c r="AI74" s="1508"/>
      <c r="AJ74" s="1508"/>
      <c r="AK74" s="1508"/>
      <c r="AL74" s="1508"/>
      <c r="AM74" s="1509"/>
      <c r="AN74" s="1513"/>
      <c r="AO74" s="1514"/>
      <c r="AP74" s="1514"/>
      <c r="AQ74" s="1514"/>
      <c r="AR74" s="1514"/>
      <c r="AS74" s="1514"/>
      <c r="AT74" s="1515"/>
      <c r="AU74" s="538"/>
      <c r="AV74" s="1513"/>
      <c r="AW74" s="1514"/>
      <c r="AX74" s="1514"/>
      <c r="AY74" s="1514"/>
      <c r="AZ74" s="1514"/>
      <c r="BA74" s="1514"/>
      <c r="BB74" s="1514"/>
      <c r="BC74" s="1514"/>
      <c r="BD74" s="1514"/>
      <c r="BE74" s="1515"/>
    </row>
    <row r="75" spans="1:57" ht="8.25" customHeight="1" x14ac:dyDescent="0.15">
      <c r="A75" s="1476"/>
      <c r="B75" s="1477"/>
      <c r="C75" s="1486"/>
      <c r="D75" s="1487"/>
      <c r="E75" s="1488"/>
      <c r="F75" s="1480"/>
      <c r="G75" s="1481"/>
      <c r="H75" s="1481"/>
      <c r="I75" s="1481"/>
      <c r="J75" s="1481"/>
      <c r="K75" s="1482"/>
      <c r="L75" s="1480"/>
      <c r="M75" s="1481"/>
      <c r="N75" s="1482"/>
      <c r="O75" s="1480"/>
      <c r="P75" s="1482"/>
      <c r="Q75" s="1504" t="str">
        <f>IF(L75="","",SUM(L75:P76))</f>
        <v/>
      </c>
      <c r="R75" s="1505"/>
      <c r="S75" s="1506"/>
      <c r="T75" s="1480"/>
      <c r="U75" s="1481"/>
      <c r="V75" s="1481"/>
      <c r="W75" s="1481"/>
      <c r="X75" s="1482"/>
      <c r="Y75" s="1498" t="str">
        <f>IF(L75="","",Q75-T75)</f>
        <v/>
      </c>
      <c r="Z75" s="1499"/>
      <c r="AA75" s="1499"/>
      <c r="AB75" s="1500"/>
      <c r="AC75" s="1480"/>
      <c r="AD75" s="1481"/>
      <c r="AE75" s="1481"/>
      <c r="AF75" s="1481"/>
      <c r="AG75" s="1482"/>
      <c r="AH75" s="1504" t="str">
        <f>IF(F75="","",SUM(F75+Y75+AC75))</f>
        <v/>
      </c>
      <c r="AI75" s="1505"/>
      <c r="AJ75" s="1505"/>
      <c r="AK75" s="1505"/>
      <c r="AL75" s="1505"/>
      <c r="AM75" s="1506"/>
      <c r="AN75" s="1513"/>
      <c r="AO75" s="1514"/>
      <c r="AP75" s="1514"/>
      <c r="AQ75" s="1514"/>
      <c r="AR75" s="1514"/>
      <c r="AS75" s="1514"/>
      <c r="AT75" s="1515"/>
      <c r="AU75" s="538"/>
      <c r="AV75" s="1513"/>
      <c r="AW75" s="1514"/>
      <c r="AX75" s="1514"/>
      <c r="AY75" s="1514"/>
      <c r="AZ75" s="1514"/>
      <c r="BA75" s="1514"/>
      <c r="BB75" s="1514"/>
      <c r="BC75" s="1514"/>
      <c r="BD75" s="1514"/>
      <c r="BE75" s="1515"/>
    </row>
    <row r="76" spans="1:57" ht="7.5" customHeight="1" x14ac:dyDescent="0.15">
      <c r="A76" s="1478"/>
      <c r="B76" s="1479"/>
      <c r="C76" s="1489"/>
      <c r="D76" s="1490"/>
      <c r="E76" s="1491"/>
      <c r="F76" s="1483"/>
      <c r="G76" s="1484"/>
      <c r="H76" s="1484"/>
      <c r="I76" s="1484"/>
      <c r="J76" s="1484"/>
      <c r="K76" s="1485"/>
      <c r="L76" s="1483"/>
      <c r="M76" s="1484"/>
      <c r="N76" s="1485"/>
      <c r="O76" s="1483"/>
      <c r="P76" s="1485"/>
      <c r="Q76" s="1507"/>
      <c r="R76" s="1508"/>
      <c r="S76" s="1509"/>
      <c r="T76" s="1483"/>
      <c r="U76" s="1484"/>
      <c r="V76" s="1484"/>
      <c r="W76" s="1484"/>
      <c r="X76" s="1485"/>
      <c r="Y76" s="1501"/>
      <c r="Z76" s="1502"/>
      <c r="AA76" s="1502"/>
      <c r="AB76" s="1503"/>
      <c r="AC76" s="1483"/>
      <c r="AD76" s="1484"/>
      <c r="AE76" s="1484"/>
      <c r="AF76" s="1484"/>
      <c r="AG76" s="1485"/>
      <c r="AH76" s="1507"/>
      <c r="AI76" s="1508"/>
      <c r="AJ76" s="1508"/>
      <c r="AK76" s="1508"/>
      <c r="AL76" s="1508"/>
      <c r="AM76" s="1509"/>
      <c r="AN76" s="1513"/>
      <c r="AO76" s="1514"/>
      <c r="AP76" s="1514"/>
      <c r="AQ76" s="1514"/>
      <c r="AR76" s="1514"/>
      <c r="AS76" s="1514"/>
      <c r="AT76" s="1515"/>
      <c r="AU76" s="538"/>
      <c r="AV76" s="1513"/>
      <c r="AW76" s="1514"/>
      <c r="AX76" s="1514"/>
      <c r="AY76" s="1514"/>
      <c r="AZ76" s="1514"/>
      <c r="BA76" s="1514"/>
      <c r="BB76" s="1514"/>
      <c r="BC76" s="1514"/>
      <c r="BD76" s="1514"/>
      <c r="BE76" s="1515"/>
    </row>
    <row r="77" spans="1:57" ht="8.25" customHeight="1" x14ac:dyDescent="0.15">
      <c r="A77" s="966" t="s">
        <v>1009</v>
      </c>
      <c r="B77" s="971"/>
      <c r="C77" s="1528"/>
      <c r="D77" s="1529"/>
      <c r="E77" s="1530"/>
      <c r="F77" s="1519">
        <f>SUM(F74:K76)</f>
        <v>0</v>
      </c>
      <c r="G77" s="1520"/>
      <c r="H77" s="1520"/>
      <c r="I77" s="1520"/>
      <c r="J77" s="1520"/>
      <c r="K77" s="1521"/>
      <c r="L77" s="1519">
        <f>SUM(L74:N76)</f>
        <v>0</v>
      </c>
      <c r="M77" s="1520"/>
      <c r="N77" s="1521"/>
      <c r="O77" s="1519">
        <f>SUM(O74:P76)</f>
        <v>0</v>
      </c>
      <c r="P77" s="1521"/>
      <c r="Q77" s="1470" t="s">
        <v>214</v>
      </c>
      <c r="R77" s="1471"/>
      <c r="S77" s="1472"/>
      <c r="T77" s="1519">
        <f>SUM(T74:X76)</f>
        <v>0</v>
      </c>
      <c r="U77" s="1520"/>
      <c r="V77" s="1520"/>
      <c r="W77" s="1520"/>
      <c r="X77" s="1521"/>
      <c r="Y77" s="1519">
        <f>SUM(Y74:AB76)</f>
        <v>0</v>
      </c>
      <c r="Z77" s="1520"/>
      <c r="AA77" s="1520"/>
      <c r="AB77" s="1521"/>
      <c r="AC77" s="1519">
        <f>SUM(AC74:AG76)</f>
        <v>0</v>
      </c>
      <c r="AD77" s="1520"/>
      <c r="AE77" s="1520"/>
      <c r="AF77" s="1520"/>
      <c r="AG77" s="1521"/>
      <c r="AH77" s="1519">
        <f>SUM(AH74:AM76)</f>
        <v>0</v>
      </c>
      <c r="AI77" s="1520"/>
      <c r="AJ77" s="1520"/>
      <c r="AK77" s="1520"/>
      <c r="AL77" s="1520"/>
      <c r="AM77" s="1521"/>
      <c r="AN77" s="1513"/>
      <c r="AO77" s="1514"/>
      <c r="AP77" s="1514"/>
      <c r="AQ77" s="1514"/>
      <c r="AR77" s="1514"/>
      <c r="AS77" s="1514"/>
      <c r="AT77" s="1515"/>
      <c r="AU77" s="538"/>
      <c r="AV77" s="1513"/>
      <c r="AW77" s="1514"/>
      <c r="AX77" s="1514"/>
      <c r="AY77" s="1514"/>
      <c r="AZ77" s="1514"/>
      <c r="BA77" s="1514"/>
      <c r="BB77" s="1514"/>
      <c r="BC77" s="1514"/>
      <c r="BD77" s="1514"/>
      <c r="BE77" s="1515"/>
    </row>
    <row r="78" spans="1:57" ht="1.5" customHeight="1" x14ac:dyDescent="0.15">
      <c r="A78" s="966"/>
      <c r="B78" s="971"/>
      <c r="C78" s="1528"/>
      <c r="D78" s="1529"/>
      <c r="E78" s="1530"/>
      <c r="F78" s="1522"/>
      <c r="G78" s="1523"/>
      <c r="H78" s="1523"/>
      <c r="I78" s="1523"/>
      <c r="J78" s="1523"/>
      <c r="K78" s="1524"/>
      <c r="L78" s="1522"/>
      <c r="M78" s="1523"/>
      <c r="N78" s="1524"/>
      <c r="O78" s="1522"/>
      <c r="P78" s="1524"/>
      <c r="Q78" s="1473"/>
      <c r="R78" s="1474"/>
      <c r="S78" s="1475"/>
      <c r="T78" s="1522"/>
      <c r="U78" s="1523"/>
      <c r="V78" s="1523"/>
      <c r="W78" s="1523"/>
      <c r="X78" s="1524"/>
      <c r="Y78" s="1522"/>
      <c r="Z78" s="1523"/>
      <c r="AA78" s="1523"/>
      <c r="AB78" s="1524"/>
      <c r="AC78" s="1522"/>
      <c r="AD78" s="1523"/>
      <c r="AE78" s="1523"/>
      <c r="AF78" s="1523"/>
      <c r="AG78" s="1524"/>
      <c r="AH78" s="1522"/>
      <c r="AI78" s="1523"/>
      <c r="AJ78" s="1523"/>
      <c r="AK78" s="1523"/>
      <c r="AL78" s="1523"/>
      <c r="AM78" s="1524"/>
      <c r="AN78" s="1513"/>
      <c r="AO78" s="1514"/>
      <c r="AP78" s="1514"/>
      <c r="AQ78" s="1514"/>
      <c r="AR78" s="1514"/>
      <c r="AS78" s="1514"/>
      <c r="AT78" s="1515"/>
      <c r="AU78" s="538"/>
      <c r="AV78" s="1513"/>
      <c r="AW78" s="1514"/>
      <c r="AX78" s="1514"/>
      <c r="AY78" s="1514"/>
      <c r="AZ78" s="1514"/>
      <c r="BA78" s="1514"/>
      <c r="BB78" s="1514"/>
      <c r="BC78" s="1514"/>
      <c r="BD78" s="1514"/>
      <c r="BE78" s="1515"/>
    </row>
    <row r="79" spans="1:57" ht="12.75" customHeight="1" x14ac:dyDescent="0.15">
      <c r="A79" s="968"/>
      <c r="B79" s="972"/>
      <c r="C79" s="1531"/>
      <c r="D79" s="1532"/>
      <c r="E79" s="1533"/>
      <c r="F79" s="1525"/>
      <c r="G79" s="1526"/>
      <c r="H79" s="1526"/>
      <c r="I79" s="1526"/>
      <c r="J79" s="1526"/>
      <c r="K79" s="1527"/>
      <c r="L79" s="1525"/>
      <c r="M79" s="1526"/>
      <c r="N79" s="1527"/>
      <c r="O79" s="1525"/>
      <c r="P79" s="1527"/>
      <c r="Q79" s="1525">
        <f>計算シート!I50</f>
        <v>0</v>
      </c>
      <c r="R79" s="1526"/>
      <c r="S79" s="1527"/>
      <c r="T79" s="1525"/>
      <c r="U79" s="1526"/>
      <c r="V79" s="1526"/>
      <c r="W79" s="1526"/>
      <c r="X79" s="1527"/>
      <c r="Y79" s="1525"/>
      <c r="Z79" s="1526"/>
      <c r="AA79" s="1526"/>
      <c r="AB79" s="1527"/>
      <c r="AC79" s="1525"/>
      <c r="AD79" s="1526"/>
      <c r="AE79" s="1526"/>
      <c r="AF79" s="1526"/>
      <c r="AG79" s="1527"/>
      <c r="AH79" s="1525"/>
      <c r="AI79" s="1526"/>
      <c r="AJ79" s="1526"/>
      <c r="AK79" s="1526"/>
      <c r="AL79" s="1526"/>
      <c r="AM79" s="1527"/>
      <c r="AN79" s="1516"/>
      <c r="AO79" s="1517"/>
      <c r="AP79" s="1517"/>
      <c r="AQ79" s="1517"/>
      <c r="AR79" s="1517"/>
      <c r="AS79" s="1517"/>
      <c r="AT79" s="1518"/>
      <c r="AU79" s="538"/>
      <c r="AV79" s="1516"/>
      <c r="AW79" s="1517"/>
      <c r="AX79" s="1517"/>
      <c r="AY79" s="1517"/>
      <c r="AZ79" s="1517"/>
      <c r="BA79" s="1517"/>
      <c r="BB79" s="1517"/>
      <c r="BC79" s="1517"/>
      <c r="BD79" s="1517"/>
      <c r="BE79" s="1518"/>
    </row>
    <row r="80" spans="1:57" x14ac:dyDescent="0.15">
      <c r="AA80" s="538"/>
      <c r="AB80" s="538"/>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538"/>
      <c r="AY80" s="538"/>
      <c r="AZ80" s="538"/>
      <c r="BA80" s="538"/>
      <c r="BD80" s="948" t="e">
        <f>説明書!#REF!</f>
        <v>#REF!</v>
      </c>
      <c r="BE80" s="948"/>
    </row>
    <row r="81" spans="1:57" x14ac:dyDescent="0.15">
      <c r="A81" s="1497" t="s">
        <v>830</v>
      </c>
      <c r="B81" s="1497"/>
      <c r="C81" s="1497"/>
      <c r="D81" s="1497"/>
      <c r="E81" s="1497"/>
      <c r="F81" s="1497"/>
      <c r="G81" s="1497"/>
      <c r="H81" s="1497"/>
      <c r="I81" s="1497"/>
      <c r="J81" s="1497"/>
      <c r="K81" s="1497"/>
      <c r="L81" s="1497"/>
      <c r="M81" s="1497"/>
      <c r="N81" s="1497"/>
      <c r="O81" s="1497"/>
      <c r="P81" s="1497"/>
      <c r="Q81" s="1497"/>
      <c r="R81" s="1497"/>
      <c r="S81" s="1497"/>
      <c r="T81" s="1497"/>
      <c r="U81" s="1497"/>
      <c r="V81" s="1497"/>
      <c r="W81" s="1497"/>
      <c r="X81" s="1497"/>
      <c r="Y81" s="1497"/>
      <c r="Z81" s="1497"/>
      <c r="AA81" s="1497"/>
      <c r="AB81" s="1497"/>
      <c r="AC81" s="1497"/>
      <c r="AD81" s="1497"/>
      <c r="AE81" s="1497"/>
      <c r="AF81" s="1497"/>
      <c r="AG81" s="1497"/>
      <c r="AH81" s="1497"/>
      <c r="AI81" s="1497"/>
      <c r="AJ81" s="1497"/>
      <c r="AK81" s="1497"/>
      <c r="AL81" s="1497"/>
      <c r="AM81" s="1497"/>
      <c r="AN81" s="1497"/>
      <c r="AO81" s="1497"/>
      <c r="AP81" s="1497"/>
      <c r="AQ81" s="1497"/>
      <c r="AR81" s="1497"/>
      <c r="AS81" s="1497"/>
      <c r="AT81" s="1497"/>
      <c r="AU81" s="1497"/>
      <c r="AV81" s="1497"/>
      <c r="AW81" s="1497"/>
      <c r="AX81" s="1497"/>
      <c r="AY81" s="1497"/>
      <c r="AZ81" s="1497"/>
      <c r="BA81" s="1497"/>
      <c r="BB81" s="1497"/>
      <c r="BC81" s="1497"/>
      <c r="BD81" s="1497"/>
      <c r="BE81" s="1497"/>
    </row>
  </sheetData>
  <sheetProtection password="CC19" sheet="1" formatCells="0"/>
  <mergeCells count="446">
    <mergeCell ref="AO4:BE4"/>
    <mergeCell ref="AD4:AE4"/>
    <mergeCell ref="P6:Q6"/>
    <mergeCell ref="AO5:AX5"/>
    <mergeCell ref="AY5:BE5"/>
    <mergeCell ref="M5:Q5"/>
    <mergeCell ref="AY6:BB6"/>
    <mergeCell ref="AT6:AX6"/>
    <mergeCell ref="U6:Y6"/>
    <mergeCell ref="BC6:BE6"/>
    <mergeCell ref="AD6:AE6"/>
    <mergeCell ref="AL6:AN6"/>
    <mergeCell ref="AF4:AK6"/>
    <mergeCell ref="R5:Y5"/>
    <mergeCell ref="AA4:AC6"/>
    <mergeCell ref="AL4:AN4"/>
    <mergeCell ref="M4:Y4"/>
    <mergeCell ref="M6:O6"/>
    <mergeCell ref="AD5:AE5"/>
    <mergeCell ref="AL5:AN5"/>
    <mergeCell ref="AO6:AS6"/>
    <mergeCell ref="C5:D5"/>
    <mergeCell ref="K5:L5"/>
    <mergeCell ref="C9:D10"/>
    <mergeCell ref="E8:J8"/>
    <mergeCell ref="C8:D8"/>
    <mergeCell ref="E9:J10"/>
    <mergeCell ref="R8:T8"/>
    <mergeCell ref="B11:B12"/>
    <mergeCell ref="U11:Y12"/>
    <mergeCell ref="R6:T6"/>
    <mergeCell ref="U9:Y10"/>
    <mergeCell ref="B9:B10"/>
    <mergeCell ref="R9:T10"/>
    <mergeCell ref="C6:D6"/>
    <mergeCell ref="K6:L6"/>
    <mergeCell ref="R11:T12"/>
    <mergeCell ref="C11:D12"/>
    <mergeCell ref="E11:J12"/>
    <mergeCell ref="K11:L12"/>
    <mergeCell ref="M9:O10"/>
    <mergeCell ref="P9:Q10"/>
    <mergeCell ref="U8:Y8"/>
    <mergeCell ref="AA7:AA15"/>
    <mergeCell ref="AB7:AC8"/>
    <mergeCell ref="BP46:BQ49"/>
    <mergeCell ref="A2:D3"/>
    <mergeCell ref="A4:B6"/>
    <mergeCell ref="C4:D4"/>
    <mergeCell ref="E4:J6"/>
    <mergeCell ref="K4:L4"/>
    <mergeCell ref="K9:L10"/>
    <mergeCell ref="K8:L8"/>
    <mergeCell ref="M8:O8"/>
    <mergeCell ref="P8:Q8"/>
    <mergeCell ref="AD9:AE10"/>
    <mergeCell ref="AD8:AE8"/>
    <mergeCell ref="AB9:AC10"/>
    <mergeCell ref="AY8:BB8"/>
    <mergeCell ref="AY9:BB10"/>
    <mergeCell ref="AT9:AX10"/>
    <mergeCell ref="AO8:AS8"/>
    <mergeCell ref="AT8:AX8"/>
    <mergeCell ref="AL9:AN10"/>
    <mergeCell ref="AO13:AS15"/>
    <mergeCell ref="AO11:AS12"/>
    <mergeCell ref="AY13:BB15"/>
    <mergeCell ref="AB13:AC14"/>
    <mergeCell ref="AD13:AE15"/>
    <mergeCell ref="AB15:AC15"/>
    <mergeCell ref="AF11:AK12"/>
    <mergeCell ref="AF13:AK15"/>
    <mergeCell ref="AY11:BB12"/>
    <mergeCell ref="AL13:AN15"/>
    <mergeCell ref="BC8:BE8"/>
    <mergeCell ref="AF8:AK8"/>
    <mergeCell ref="AL8:AN8"/>
    <mergeCell ref="BC9:BE10"/>
    <mergeCell ref="AF9:AK10"/>
    <mergeCell ref="AO9:AS10"/>
    <mergeCell ref="AL11:AN12"/>
    <mergeCell ref="BC11:BE12"/>
    <mergeCell ref="AB11:AC12"/>
    <mergeCell ref="BC13:BE15"/>
    <mergeCell ref="AD11:AE12"/>
    <mergeCell ref="AT13:AX15"/>
    <mergeCell ref="AT11:AX12"/>
    <mergeCell ref="M16:O18"/>
    <mergeCell ref="P16:Q18"/>
    <mergeCell ref="R16:T18"/>
    <mergeCell ref="U16:Y18"/>
    <mergeCell ref="M11:O12"/>
    <mergeCell ref="P11:Q12"/>
    <mergeCell ref="E13:J15"/>
    <mergeCell ref="K13:L15"/>
    <mergeCell ref="B16:B18"/>
    <mergeCell ref="C16:D18"/>
    <mergeCell ref="E16:J18"/>
    <mergeCell ref="K16:L18"/>
    <mergeCell ref="B13:B15"/>
    <mergeCell ref="C13:D15"/>
    <mergeCell ref="M13:O15"/>
    <mergeCell ref="P13:Q15"/>
    <mergeCell ref="R13:T15"/>
    <mergeCell ref="U13:Y15"/>
    <mergeCell ref="BC16:BD17"/>
    <mergeCell ref="AA18:AC18"/>
    <mergeCell ref="AT18:AX18"/>
    <mergeCell ref="BC18:BE18"/>
    <mergeCell ref="AA16:AC17"/>
    <mergeCell ref="AY16:BB18"/>
    <mergeCell ref="AL16:AN18"/>
    <mergeCell ref="AO16:AS18"/>
    <mergeCell ref="AT16:AX17"/>
    <mergeCell ref="AF16:AK18"/>
    <mergeCell ref="C21:D22"/>
    <mergeCell ref="E21:J22"/>
    <mergeCell ref="AL19:AN20"/>
    <mergeCell ref="AF19:AK20"/>
    <mergeCell ref="R19:T20"/>
    <mergeCell ref="U19:Y20"/>
    <mergeCell ref="AA19:AA27"/>
    <mergeCell ref="AB19:AC20"/>
    <mergeCell ref="AD21:AE22"/>
    <mergeCell ref="R21:T22"/>
    <mergeCell ref="U21:Y22"/>
    <mergeCell ref="AD20:AE20"/>
    <mergeCell ref="BC30:BE30"/>
    <mergeCell ref="AL21:AN22"/>
    <mergeCell ref="P23:Q24"/>
    <mergeCell ref="K25:L27"/>
    <mergeCell ref="M25:O27"/>
    <mergeCell ref="P25:Q27"/>
    <mergeCell ref="AL25:AN27"/>
    <mergeCell ref="K23:L24"/>
    <mergeCell ref="AF21:AK22"/>
    <mergeCell ref="AF23:AK24"/>
    <mergeCell ref="AL30:AN30"/>
    <mergeCell ref="U23:Y24"/>
    <mergeCell ref="M21:O22"/>
    <mergeCell ref="K21:L22"/>
    <mergeCell ref="P21:Q22"/>
    <mergeCell ref="M28:O30"/>
    <mergeCell ref="R28:T30"/>
    <mergeCell ref="AF28:AK29"/>
    <mergeCell ref="AA30:AC30"/>
    <mergeCell ref="K28:L30"/>
    <mergeCell ref="BC25:BE27"/>
    <mergeCell ref="AO19:AP30"/>
    <mergeCell ref="AQ19:BB20"/>
    <mergeCell ref="BC19:BE20"/>
    <mergeCell ref="AQ21:BB22"/>
    <mergeCell ref="BC22:BE22"/>
    <mergeCell ref="BC23:BE24"/>
    <mergeCell ref="AQ25:BB27"/>
    <mergeCell ref="AQ23:BB24"/>
    <mergeCell ref="BC28:BE29"/>
    <mergeCell ref="C23:D24"/>
    <mergeCell ref="AB25:AC26"/>
    <mergeCell ref="AB21:AC22"/>
    <mergeCell ref="E23:J24"/>
    <mergeCell ref="R25:T27"/>
    <mergeCell ref="C25:D27"/>
    <mergeCell ref="R23:T24"/>
    <mergeCell ref="U25:Y27"/>
    <mergeCell ref="M23:O24"/>
    <mergeCell ref="E25:J27"/>
    <mergeCell ref="AQ28:BB30"/>
    <mergeCell ref="AL28:AN29"/>
    <mergeCell ref="AB27:AC27"/>
    <mergeCell ref="AB23:AC24"/>
    <mergeCell ref="AL23:AN24"/>
    <mergeCell ref="AD25:AE27"/>
    <mergeCell ref="AD23:AE24"/>
    <mergeCell ref="AF25:AK27"/>
    <mergeCell ref="AN35:AO36"/>
    <mergeCell ref="AC35:AG36"/>
    <mergeCell ref="AP37:AV38"/>
    <mergeCell ref="AP35:AV36"/>
    <mergeCell ref="AW39:AZ39"/>
    <mergeCell ref="AH39:AM39"/>
    <mergeCell ref="AP39:AV39"/>
    <mergeCell ref="AC39:AG39"/>
    <mergeCell ref="AN39:AO39"/>
    <mergeCell ref="B23:B24"/>
    <mergeCell ref="BA36:BE37"/>
    <mergeCell ref="Q34:R35"/>
    <mergeCell ref="S34:S35"/>
    <mergeCell ref="V35:X36"/>
    <mergeCell ref="Y35:AB36"/>
    <mergeCell ref="AH37:AM38"/>
    <mergeCell ref="AH35:AM36"/>
    <mergeCell ref="S38:S39"/>
    <mergeCell ref="V37:X38"/>
    <mergeCell ref="D36:F37"/>
    <mergeCell ref="G36:J37"/>
    <mergeCell ref="B28:B29"/>
    <mergeCell ref="C28:D30"/>
    <mergeCell ref="A36:C37"/>
    <mergeCell ref="Y37:AB38"/>
    <mergeCell ref="AW35:AZ36"/>
    <mergeCell ref="Q38:R39"/>
    <mergeCell ref="A34:C35"/>
    <mergeCell ref="K36:M37"/>
    <mergeCell ref="A38:C39"/>
    <mergeCell ref="D38:F39"/>
    <mergeCell ref="D34:F35"/>
    <mergeCell ref="G34:J35"/>
    <mergeCell ref="AA28:AC29"/>
    <mergeCell ref="P28:Q30"/>
    <mergeCell ref="U28:Y30"/>
    <mergeCell ref="N36:P37"/>
    <mergeCell ref="T36:U37"/>
    <mergeCell ref="N38:P39"/>
    <mergeCell ref="V39:X39"/>
    <mergeCell ref="AC41:AG42"/>
    <mergeCell ref="A32:F33"/>
    <mergeCell ref="E28:J30"/>
    <mergeCell ref="A7:A30"/>
    <mergeCell ref="B7:B8"/>
    <mergeCell ref="G38:J39"/>
    <mergeCell ref="Y39:AB39"/>
    <mergeCell ref="AF30:AK30"/>
    <mergeCell ref="AD28:AE30"/>
    <mergeCell ref="K19:L20"/>
    <mergeCell ref="M19:O20"/>
    <mergeCell ref="P19:Q20"/>
    <mergeCell ref="B25:B27"/>
    <mergeCell ref="B19:B20"/>
    <mergeCell ref="C19:D20"/>
    <mergeCell ref="E19:J20"/>
    <mergeCell ref="B21:B22"/>
    <mergeCell ref="A40:C42"/>
    <mergeCell ref="D40:F42"/>
    <mergeCell ref="Q40:R42"/>
    <mergeCell ref="T40:U42"/>
    <mergeCell ref="W40:W41"/>
    <mergeCell ref="K41:M42"/>
    <mergeCell ref="I43:I45"/>
    <mergeCell ref="AH41:AM42"/>
    <mergeCell ref="AH43:AM45"/>
    <mergeCell ref="Y43:AB45"/>
    <mergeCell ref="A43:C45"/>
    <mergeCell ref="D43:F45"/>
    <mergeCell ref="S49:S51"/>
    <mergeCell ref="N49:P51"/>
    <mergeCell ref="G46:G48"/>
    <mergeCell ref="H46:H48"/>
    <mergeCell ref="BA40:BE42"/>
    <mergeCell ref="AW43:AZ45"/>
    <mergeCell ref="AP41:AV42"/>
    <mergeCell ref="AP43:AV45"/>
    <mergeCell ref="AW41:AZ42"/>
    <mergeCell ref="BA43:BE45"/>
    <mergeCell ref="AN43:AO45"/>
    <mergeCell ref="AN41:AO42"/>
    <mergeCell ref="K43:M45"/>
    <mergeCell ref="N43:P45"/>
    <mergeCell ref="S41:S42"/>
    <mergeCell ref="Y41:AB42"/>
    <mergeCell ref="N41:P42"/>
    <mergeCell ref="AC43:AG45"/>
    <mergeCell ref="T43:U45"/>
    <mergeCell ref="W43:W44"/>
    <mergeCell ref="S43:S45"/>
    <mergeCell ref="Q49:R51"/>
    <mergeCell ref="G43:G45"/>
    <mergeCell ref="H43:H45"/>
    <mergeCell ref="A46:C48"/>
    <mergeCell ref="D46:F48"/>
    <mergeCell ref="Q43:R45"/>
    <mergeCell ref="J43:J45"/>
    <mergeCell ref="I46:I48"/>
    <mergeCell ref="A49:C51"/>
    <mergeCell ref="D49:F51"/>
    <mergeCell ref="G49:G51"/>
    <mergeCell ref="H49:H51"/>
    <mergeCell ref="I49:I51"/>
    <mergeCell ref="K49:M51"/>
    <mergeCell ref="BA49:BE51"/>
    <mergeCell ref="J46:J48"/>
    <mergeCell ref="K46:M48"/>
    <mergeCell ref="N46:P48"/>
    <mergeCell ref="Q46:R48"/>
    <mergeCell ref="T49:U51"/>
    <mergeCell ref="BA46:BE48"/>
    <mergeCell ref="AC49:AG51"/>
    <mergeCell ref="W49:W50"/>
    <mergeCell ref="AW46:AZ48"/>
    <mergeCell ref="AW49:AZ51"/>
    <mergeCell ref="T46:U48"/>
    <mergeCell ref="AC46:AG48"/>
    <mergeCell ref="W46:W47"/>
    <mergeCell ref="Y46:AB48"/>
    <mergeCell ref="AH46:AM48"/>
    <mergeCell ref="AP49:AV51"/>
    <mergeCell ref="AP46:AV48"/>
    <mergeCell ref="Y49:AB51"/>
    <mergeCell ref="AH49:AM51"/>
    <mergeCell ref="AN49:AO51"/>
    <mergeCell ref="J49:J51"/>
    <mergeCell ref="AN46:AO48"/>
    <mergeCell ref="S46:S48"/>
    <mergeCell ref="N52:P54"/>
    <mergeCell ref="Q52:R54"/>
    <mergeCell ref="A58:C60"/>
    <mergeCell ref="K55:M57"/>
    <mergeCell ref="D58:F60"/>
    <mergeCell ref="G58:G60"/>
    <mergeCell ref="H58:H60"/>
    <mergeCell ref="J52:J54"/>
    <mergeCell ref="A55:C57"/>
    <mergeCell ref="I55:I57"/>
    <mergeCell ref="A52:C54"/>
    <mergeCell ref="D52:F54"/>
    <mergeCell ref="G52:G54"/>
    <mergeCell ref="H52:H54"/>
    <mergeCell ref="D55:F57"/>
    <mergeCell ref="G55:G57"/>
    <mergeCell ref="H55:H57"/>
    <mergeCell ref="I52:I54"/>
    <mergeCell ref="I58:I60"/>
    <mergeCell ref="K52:M54"/>
    <mergeCell ref="J55:J57"/>
    <mergeCell ref="J58:J60"/>
    <mergeCell ref="K58:M60"/>
    <mergeCell ref="AH58:AM60"/>
    <mergeCell ref="AH55:AM57"/>
    <mergeCell ref="AC52:AG54"/>
    <mergeCell ref="AN58:AO60"/>
    <mergeCell ref="AP58:AV60"/>
    <mergeCell ref="AC55:AG57"/>
    <mergeCell ref="W58:W59"/>
    <mergeCell ref="AC58:AG60"/>
    <mergeCell ref="Y55:AB57"/>
    <mergeCell ref="AP55:AV57"/>
    <mergeCell ref="BA52:BE54"/>
    <mergeCell ref="BA58:BE60"/>
    <mergeCell ref="T52:U54"/>
    <mergeCell ref="W52:W53"/>
    <mergeCell ref="T55:U57"/>
    <mergeCell ref="T58:U60"/>
    <mergeCell ref="W55:W56"/>
    <mergeCell ref="S55:S57"/>
    <mergeCell ref="N55:P57"/>
    <mergeCell ref="Q55:R57"/>
    <mergeCell ref="AW52:AZ54"/>
    <mergeCell ref="AW55:AZ57"/>
    <mergeCell ref="AW58:AZ60"/>
    <mergeCell ref="BA55:BE57"/>
    <mergeCell ref="Q58:R60"/>
    <mergeCell ref="N58:P60"/>
    <mergeCell ref="AN52:AO54"/>
    <mergeCell ref="AP52:AV54"/>
    <mergeCell ref="Y52:AB54"/>
    <mergeCell ref="AH52:AM54"/>
    <mergeCell ref="S58:S60"/>
    <mergeCell ref="S52:S54"/>
    <mergeCell ref="AN55:AO57"/>
    <mergeCell ref="Y58:AB60"/>
    <mergeCell ref="AC74:AG74"/>
    <mergeCell ref="Y74:AB74"/>
    <mergeCell ref="AH72:AM72"/>
    <mergeCell ref="Y72:AB72"/>
    <mergeCell ref="AH74:AM74"/>
    <mergeCell ref="BA61:BE63"/>
    <mergeCell ref="AN67:AT68"/>
    <mergeCell ref="Y61:AB63"/>
    <mergeCell ref="AP61:AV62"/>
    <mergeCell ref="AV65:BD66"/>
    <mergeCell ref="AH61:AM63"/>
    <mergeCell ref="AN61:AO63"/>
    <mergeCell ref="AW61:AZ63"/>
    <mergeCell ref="AP63:AV63"/>
    <mergeCell ref="AV67:BE79"/>
    <mergeCell ref="AC61:AG63"/>
    <mergeCell ref="AC68:AG69"/>
    <mergeCell ref="Y68:AB69"/>
    <mergeCell ref="AN71:AT72"/>
    <mergeCell ref="AH68:AM69"/>
    <mergeCell ref="AC72:AG72"/>
    <mergeCell ref="AN69:AT70"/>
    <mergeCell ref="AC70:AG71"/>
    <mergeCell ref="AH70:AM71"/>
    <mergeCell ref="V61:X63"/>
    <mergeCell ref="A70:B72"/>
    <mergeCell ref="C71:E72"/>
    <mergeCell ref="C69:E70"/>
    <mergeCell ref="F68:K69"/>
    <mergeCell ref="A67:B69"/>
    <mergeCell ref="C67:E68"/>
    <mergeCell ref="D61:F63"/>
    <mergeCell ref="G61:J63"/>
    <mergeCell ref="A65:T66"/>
    <mergeCell ref="S61:S63"/>
    <mergeCell ref="A61:C63"/>
    <mergeCell ref="T61:U63"/>
    <mergeCell ref="K61:M63"/>
    <mergeCell ref="N61:P63"/>
    <mergeCell ref="Q61:R63"/>
    <mergeCell ref="A81:BE81"/>
    <mergeCell ref="Y75:AB76"/>
    <mergeCell ref="AC75:AG76"/>
    <mergeCell ref="AH75:AM76"/>
    <mergeCell ref="A77:B79"/>
    <mergeCell ref="AN73:AT79"/>
    <mergeCell ref="AC77:AG79"/>
    <mergeCell ref="AH77:AM79"/>
    <mergeCell ref="C77:E79"/>
    <mergeCell ref="F77:K79"/>
    <mergeCell ref="L77:N79"/>
    <mergeCell ref="O77:P79"/>
    <mergeCell ref="BD80:BE80"/>
    <mergeCell ref="Y77:AB79"/>
    <mergeCell ref="Q74:S74"/>
    <mergeCell ref="T74:X74"/>
    <mergeCell ref="Q79:S79"/>
    <mergeCell ref="O74:P74"/>
    <mergeCell ref="L75:N76"/>
    <mergeCell ref="O75:P76"/>
    <mergeCell ref="F74:K74"/>
    <mergeCell ref="Q75:S76"/>
    <mergeCell ref="L74:N74"/>
    <mergeCell ref="T77:X79"/>
    <mergeCell ref="Q77:S78"/>
    <mergeCell ref="A75:B76"/>
    <mergeCell ref="T75:X76"/>
    <mergeCell ref="C75:E76"/>
    <mergeCell ref="F75:K76"/>
    <mergeCell ref="L67:AB67"/>
    <mergeCell ref="Q70:S71"/>
    <mergeCell ref="Y70:AB71"/>
    <mergeCell ref="A73:B74"/>
    <mergeCell ref="C73:E74"/>
    <mergeCell ref="L70:N71"/>
    <mergeCell ref="F72:K72"/>
    <mergeCell ref="L72:N72"/>
    <mergeCell ref="O72:P72"/>
    <mergeCell ref="Q72:S72"/>
    <mergeCell ref="T72:X72"/>
    <mergeCell ref="T68:X69"/>
    <mergeCell ref="T70:X71"/>
    <mergeCell ref="Q68:S69"/>
    <mergeCell ref="O70:P71"/>
    <mergeCell ref="L68:N69"/>
    <mergeCell ref="O68:P69"/>
  </mergeCells>
  <phoneticPr fontId="2"/>
  <conditionalFormatting sqref="AL31:AM33 U28:U33 AJ28:AK33 AX28:BA33">
    <cfRule type="cellIs" dxfId="22" priority="1" stopIfTrue="1" operator="greaterThan">
      <formula>""</formula>
    </cfRule>
  </conditionalFormatting>
  <conditionalFormatting sqref="A40:F60 G42:G60 K41:P60 Q40:R60 T40:U60 S41:S60 W40:W41 W43:W44 W46:W47 W49:W50 W52:W53 W55:W56 W58:W59 Y41:AZ60 BA40:BE60">
    <cfRule type="expression" dxfId="21" priority="2" stopIfTrue="1">
      <formula>$BK$43&gt;7</formula>
    </cfRule>
  </conditionalFormatting>
  <conditionalFormatting sqref="J42:J60 H42:H60">
    <cfRule type="expression" priority="3" stopIfTrue="1">
      <formula>$BK$43&gt;7</formula>
    </cfRule>
  </conditionalFormatting>
  <conditionalFormatting sqref="BP46:BQ49">
    <cfRule type="cellIs" dxfId="20" priority="4" stopIfTrue="1" operator="equal">
      <formula>""""""</formula>
    </cfRule>
  </conditionalFormatting>
  <conditionalFormatting sqref="E9:L27">
    <cfRule type="cellIs" dxfId="19" priority="9" stopIfTrue="1" operator="equal">
      <formula>0</formula>
    </cfRule>
  </conditionalFormatting>
  <dataValidations count="4">
    <dataValidation imeMode="on" allowBlank="1" showInputMessage="1" showErrorMessage="1" sqref="A73:B76 AN73:AT79 AV67:BE79"/>
    <dataValidation imeMode="off" allowBlank="1" showInputMessage="1" showErrorMessage="1" sqref="P28:P30 AU28:AV33 G28:I31"/>
    <dataValidation type="list" imeMode="on" allowBlank="1" showInputMessage="1" showErrorMessage="1" sqref="J28:J30">
      <formula1>"平成,昭和"</formula1>
    </dataValidation>
    <dataValidation showInputMessage="1" showErrorMessage="1" sqref="BA40:BE63"/>
  </dataValidations>
  <printOptions horizontalCentered="1" verticalCentered="1"/>
  <pageMargins left="0.19685039370078741" right="0.19685039370078741" top="0.39370078740157483" bottom="0.19685039370078741" header="0.19685039370078741" footer="0.51181102362204722"/>
  <pageSetup paperSize="9" scale="94" orientation="landscape" horizontalDpi="300" verticalDpi="300" r:id="rId1"/>
  <headerFooter alignWithMargins="0"/>
  <ignoredErrors>
    <ignoredError sqref="W59:W60 W56:W57 W53:W54 W50:W51 W47:W48 W44:W45 W41 V43 U40 T41 S42 S40 S44:S45 R40 Q41 V40 V41 R41 U41 V46 U42 R42 V42 Q42 T42 W42 V44:V45 V49 V47:V48 V52 V50:V51 V55 V53:V54 V58 V56:V57 V59:V60 W43 Q44:Q45 W61:W66 W58 W55 W52 W49 W46 W40 V61:V66 U44:U45 T44:T45 T40 S47:S48 S41 S43 R44:R45 A42:P42 Q40 X42:AM42 AN61:AN66 AN40 AP42:BE42 AO40 AO61:AO66 AP40:BE40 AH62:AH66 X40:AM40 AN41 A40:P40 A61:P66 R61:R66 S61:S66 T61:T66 U61:U66 Q61:Q66 AP41:BE41 AP44:BE45 X41:AM41 X44:AM45 A41:P41 A44:P45 A43:P43 A47:P48 X43:AM43 X47:AM48 AP43:BE43 AP47:BE48 R43 R47:R48 T43 T47:T48 U43 U47:U48 Q43 Q47:Q48 Q46 Q50:Q51 U46 U50:U51 T46 T50:T51 R46 R50:R51 AP46:BE46 AP50:BE51 X46:AM46 X50:AM51 A46:P46 A50:P51 S46 S50:S51 S49 S53:S54 A49:P49 A53:P54 X49:AM49 X53:AM54 AP49:BE49 AP53:BE54 R49 R53:R54 T49 T53:T54 U49 U53:U54 Q49 Q53:Q54 Q52 Q56:Q57 U52 U56:U57 T52 T56:T57 R52 R56:R57 AP52:BE52 AP56:BE57 X52:AM52 X56:AM57 A52:P52 A56:P57 S52 S56:S57 S55 S59:S60 A55:P55 A59:P60 X55:AM55 X59:AM60 AP55:BE55 AP59:BE60 R55 R59:R60 T55 T59:T60 U55 U59:U60 Q55 Q59:Q60 Q58 U58 T58 R58 AP58:BE58 X58:AM58 A58:P58 S58 E28:Y30 AN59:AN60 AN56:AN57 AN53:AN54 AN50:AN51 AN47:AN48 AN44:AN45 AN42 AO41 AO46 AO43 AO49 AO47:AO48 AO52 AO50:AO51 AO55 AO53:AO54 AO58 AO56:AO57 AO59:AO60 AO42 AO44:AO45 AN43 AN58 AN55 AN52 AN49 AN46 X61:X66 Y62:Y66 Z61:AG66 AI61:AM66 AP64:AP66 AP61:AP62 AQ61:AV66 AX61:BE66 AW62:AW66" unlocked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23"/>
  </sheetPr>
  <dimension ref="A1:CI137"/>
  <sheetViews>
    <sheetView showGridLines="0" zoomScaleNormal="100" workbookViewId="0">
      <selection activeCell="AX33" sqref="AX33:BA34"/>
    </sheetView>
  </sheetViews>
  <sheetFormatPr defaultColWidth="9" defaultRowHeight="13.5" x14ac:dyDescent="0.15"/>
  <cols>
    <col min="1" max="7" width="2.625" style="15" customWidth="1"/>
    <col min="8" max="8" width="1.75" style="15" customWidth="1"/>
    <col min="9" max="18" width="2.625" style="15" customWidth="1"/>
    <col min="19" max="19" width="2.5" style="15" customWidth="1"/>
    <col min="20" max="25" width="2.625" style="15" customWidth="1"/>
    <col min="26" max="26" width="2.75" style="15" customWidth="1"/>
    <col min="27" max="32" width="2.625" style="15" customWidth="1"/>
    <col min="33" max="33" width="2.375" style="15" customWidth="1"/>
    <col min="34" max="35" width="2.625" style="15" customWidth="1"/>
    <col min="36" max="36" width="2.75" style="15" customWidth="1"/>
    <col min="37" max="41" width="2.625" style="15" customWidth="1"/>
    <col min="42" max="42" width="5.25" style="15" customWidth="1"/>
    <col min="43" max="48" width="2.625" style="15" customWidth="1"/>
    <col min="49" max="49" width="2.5" style="15" customWidth="1"/>
    <col min="50" max="54" width="2.625" style="15" customWidth="1"/>
    <col min="55" max="55" width="1.5" style="15" customWidth="1"/>
    <col min="56" max="58" width="2.625" style="19" customWidth="1"/>
    <col min="59" max="59" width="3.125" style="19" customWidth="1"/>
    <col min="60" max="60" width="3.25" style="19" customWidth="1"/>
    <col min="61" max="61" width="16.125" style="19" customWidth="1"/>
    <col min="62" max="84" width="2.375" style="19" customWidth="1"/>
    <col min="85" max="86" width="3.5" style="19" customWidth="1"/>
    <col min="87" max="87" width="18" style="19" bestFit="1" customWidth="1"/>
    <col min="88" max="116" width="2.375" style="19" customWidth="1"/>
    <col min="117" max="16384" width="9" style="19"/>
  </cols>
  <sheetData>
    <row r="1" spans="1:64" ht="12.75" customHeight="1" x14ac:dyDescent="0.15">
      <c r="A1" s="146"/>
      <c r="B1" s="146"/>
      <c r="C1" s="146"/>
      <c r="D1" s="146"/>
      <c r="E1" s="146"/>
      <c r="F1" s="146"/>
      <c r="G1" s="146"/>
      <c r="H1" s="146"/>
      <c r="BL1" s="19" t="s">
        <v>371</v>
      </c>
    </row>
    <row r="2" spans="1:64" ht="12.75" customHeight="1" x14ac:dyDescent="0.15">
      <c r="A2" s="146"/>
      <c r="B2" s="146"/>
      <c r="C2" s="146"/>
      <c r="D2" s="146"/>
      <c r="E2" s="146"/>
      <c r="F2" s="146"/>
      <c r="G2" s="146"/>
      <c r="H2" s="146"/>
      <c r="K2" s="117"/>
      <c r="L2" s="117"/>
      <c r="M2" s="117"/>
      <c r="N2" s="118"/>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7"/>
      <c r="AS2" s="120"/>
      <c r="AT2" s="120"/>
      <c r="AU2" s="80"/>
      <c r="AV2" s="80"/>
      <c r="AW2" s="80"/>
      <c r="AX2" s="80"/>
      <c r="AY2" s="80"/>
      <c r="AZ2" s="80"/>
      <c r="BA2" s="80"/>
      <c r="BB2" s="80"/>
      <c r="BC2" s="80"/>
    </row>
    <row r="3" spans="1:64" s="193" customFormat="1" ht="18" customHeight="1" x14ac:dyDescent="0.15">
      <c r="A3" s="1958" t="s">
        <v>988</v>
      </c>
      <c r="B3" s="1958"/>
      <c r="C3" s="1958"/>
      <c r="D3" s="1958"/>
      <c r="E3" s="1958"/>
      <c r="F3" s="1958"/>
      <c r="G3" s="1958"/>
      <c r="H3" s="1958"/>
      <c r="I3" s="1958"/>
      <c r="J3" s="188"/>
      <c r="K3" s="1962" t="str">
        <f>IF(ISNUMBER(計算シート!C2),"平成　"&amp;計算シート!C2&amp;"　年分","年分が入力されていません　！！")</f>
        <v>平成　5　年分</v>
      </c>
      <c r="L3" s="1962"/>
      <c r="M3" s="1962"/>
      <c r="N3" s="1962"/>
      <c r="O3" s="1962"/>
      <c r="P3" s="1962"/>
      <c r="Q3" s="189"/>
      <c r="R3" s="189"/>
      <c r="S3" s="1944" t="s">
        <v>915</v>
      </c>
      <c r="T3" s="1944"/>
      <c r="U3" s="1944"/>
      <c r="V3" s="1944"/>
      <c r="W3" s="1945" t="str">
        <f>IF(計算シート!D4="","",計算シート!D4)</f>
        <v/>
      </c>
      <c r="X3" s="1945"/>
      <c r="Y3" s="1945"/>
      <c r="Z3" s="1945"/>
      <c r="AA3" s="1945"/>
      <c r="AB3" s="1945"/>
      <c r="AC3" s="1945"/>
      <c r="AD3" s="1945"/>
      <c r="AE3" s="1945"/>
      <c r="AF3" s="1945"/>
      <c r="AG3" s="1945"/>
      <c r="AH3" s="1945"/>
      <c r="AI3" s="1945"/>
      <c r="AJ3" s="1945"/>
      <c r="AK3" s="1945"/>
      <c r="AL3" s="190"/>
      <c r="AM3" s="190"/>
      <c r="AN3" s="1944" t="s">
        <v>58</v>
      </c>
      <c r="AO3" s="1944"/>
      <c r="AP3" s="1944"/>
      <c r="AQ3" s="1944"/>
      <c r="AR3" s="1932" t="str">
        <f>IF(計算シート!D5="","",計算シート!D5)</f>
        <v/>
      </c>
      <c r="AS3" s="1932"/>
      <c r="AT3" s="1932"/>
      <c r="AU3" s="1932"/>
      <c r="AV3" s="1932"/>
      <c r="AW3" s="1932"/>
      <c r="AX3" s="1932"/>
      <c r="AY3" s="1932"/>
      <c r="AZ3" s="1932"/>
      <c r="BA3" s="190"/>
      <c r="BB3" s="190"/>
      <c r="BC3" s="190"/>
      <c r="BD3" s="190"/>
      <c r="BE3" s="190"/>
      <c r="BF3" s="191"/>
      <c r="BG3" s="191"/>
      <c r="BH3" s="191"/>
      <c r="BI3" s="192"/>
      <c r="BJ3" s="192"/>
      <c r="BK3" s="192"/>
    </row>
    <row r="4" spans="1:64" ht="12" customHeight="1" x14ac:dyDescent="0.15">
      <c r="A4" s="1959" t="s">
        <v>1015</v>
      </c>
      <c r="B4" s="1936"/>
      <c r="C4" s="1936"/>
      <c r="D4" s="1936"/>
      <c r="E4" s="1937"/>
      <c r="F4" s="1926" t="s">
        <v>27</v>
      </c>
      <c r="G4" s="1927"/>
      <c r="H4" s="1927"/>
      <c r="I4" s="1963" t="s">
        <v>1047</v>
      </c>
      <c r="J4" s="1964"/>
      <c r="K4" s="1964"/>
      <c r="L4" s="1965"/>
      <c r="M4" s="1959" t="s">
        <v>1043</v>
      </c>
      <c r="N4" s="1936"/>
      <c r="O4" s="1936"/>
      <c r="P4" s="1936"/>
      <c r="Q4" s="1933" t="s">
        <v>1014</v>
      </c>
      <c r="R4" s="1933"/>
      <c r="S4" s="1933"/>
      <c r="T4" s="1933"/>
      <c r="U4" s="1933"/>
      <c r="V4" s="1933"/>
      <c r="W4" s="1933"/>
      <c r="X4" s="1933"/>
      <c r="Y4" s="1933"/>
      <c r="Z4" s="1933"/>
      <c r="AA4" s="1933"/>
      <c r="AB4" s="1933"/>
      <c r="AC4" s="1933"/>
      <c r="AD4" s="1933"/>
      <c r="AE4" s="1935" t="s">
        <v>1015</v>
      </c>
      <c r="AF4" s="1936"/>
      <c r="AG4" s="1936"/>
      <c r="AH4" s="1936"/>
      <c r="AI4" s="1937"/>
      <c r="AJ4" s="1926" t="s">
        <v>27</v>
      </c>
      <c r="AK4" s="1927"/>
      <c r="AL4" s="1927"/>
      <c r="AM4" s="1963" t="s">
        <v>1047</v>
      </c>
      <c r="AN4" s="1964"/>
      <c r="AO4" s="1964"/>
      <c r="AP4" s="1965"/>
      <c r="AQ4" s="1959" t="s">
        <v>1043</v>
      </c>
      <c r="AR4" s="1936"/>
      <c r="AS4" s="1936"/>
      <c r="AT4" s="1936"/>
      <c r="AU4" s="1933" t="s">
        <v>1014</v>
      </c>
      <c r="AV4" s="1933"/>
      <c r="AW4" s="1933"/>
      <c r="AX4" s="1933"/>
      <c r="AY4" s="1933"/>
      <c r="AZ4" s="1933"/>
      <c r="BA4" s="1933"/>
      <c r="BB4" s="1933"/>
      <c r="BC4" s="1933"/>
      <c r="BD4" s="1933"/>
      <c r="BE4" s="1933"/>
      <c r="BF4" s="1933"/>
      <c r="BG4" s="1933"/>
      <c r="BH4" s="1933"/>
      <c r="BI4" s="79"/>
      <c r="BJ4" s="79"/>
    </row>
    <row r="5" spans="1:64" ht="12" customHeight="1" x14ac:dyDescent="0.15">
      <c r="A5" s="1960"/>
      <c r="B5" s="1939"/>
      <c r="C5" s="1939"/>
      <c r="D5" s="1939"/>
      <c r="E5" s="1940"/>
      <c r="F5" s="1927"/>
      <c r="G5" s="1927"/>
      <c r="H5" s="1927"/>
      <c r="I5" s="1966"/>
      <c r="J5" s="1967"/>
      <c r="K5" s="1967"/>
      <c r="L5" s="1968"/>
      <c r="M5" s="1960"/>
      <c r="N5" s="1939"/>
      <c r="O5" s="1939"/>
      <c r="P5" s="1939"/>
      <c r="Q5" s="1933" t="s">
        <v>990</v>
      </c>
      <c r="R5" s="1933"/>
      <c r="S5" s="1933"/>
      <c r="T5" s="1933"/>
      <c r="U5" s="1933"/>
      <c r="V5" s="1933"/>
      <c r="W5" s="1933"/>
      <c r="X5" s="1933" t="s">
        <v>991</v>
      </c>
      <c r="Y5" s="1933"/>
      <c r="Z5" s="1933"/>
      <c r="AA5" s="1933"/>
      <c r="AB5" s="1933"/>
      <c r="AC5" s="1933"/>
      <c r="AD5" s="1934"/>
      <c r="AE5" s="1938"/>
      <c r="AF5" s="1939"/>
      <c r="AG5" s="1939"/>
      <c r="AH5" s="1939"/>
      <c r="AI5" s="1940"/>
      <c r="AJ5" s="1927"/>
      <c r="AK5" s="1927"/>
      <c r="AL5" s="1927"/>
      <c r="AM5" s="1966"/>
      <c r="AN5" s="1967"/>
      <c r="AO5" s="1967"/>
      <c r="AP5" s="1968"/>
      <c r="AQ5" s="1960"/>
      <c r="AR5" s="1939"/>
      <c r="AS5" s="1939"/>
      <c r="AT5" s="1939"/>
      <c r="AU5" s="1933" t="s">
        <v>990</v>
      </c>
      <c r="AV5" s="1933"/>
      <c r="AW5" s="1933"/>
      <c r="AX5" s="1933"/>
      <c r="AY5" s="1933"/>
      <c r="AZ5" s="1933"/>
      <c r="BA5" s="1933"/>
      <c r="BB5" s="1933" t="s">
        <v>991</v>
      </c>
      <c r="BC5" s="1933"/>
      <c r="BD5" s="1933"/>
      <c r="BE5" s="1933"/>
      <c r="BF5" s="1933"/>
      <c r="BG5" s="1933"/>
      <c r="BH5" s="1933"/>
      <c r="BI5" s="79"/>
      <c r="BJ5" s="79"/>
    </row>
    <row r="6" spans="1:64" ht="12" customHeight="1" x14ac:dyDescent="0.15">
      <c r="A6" s="1961"/>
      <c r="B6" s="1942"/>
      <c r="C6" s="1942"/>
      <c r="D6" s="1942"/>
      <c r="E6" s="1943"/>
      <c r="F6" s="1928"/>
      <c r="G6" s="1928"/>
      <c r="H6" s="1928"/>
      <c r="I6" s="1969"/>
      <c r="J6" s="1970"/>
      <c r="K6" s="1970"/>
      <c r="L6" s="1971"/>
      <c r="M6" s="1961"/>
      <c r="N6" s="1942"/>
      <c r="O6" s="1942"/>
      <c r="P6" s="1942"/>
      <c r="Q6" s="1933" t="s">
        <v>1010</v>
      </c>
      <c r="R6" s="1933"/>
      <c r="S6" s="1933"/>
      <c r="T6" s="1933" t="s">
        <v>989</v>
      </c>
      <c r="U6" s="1933"/>
      <c r="V6" s="1933"/>
      <c r="W6" s="1934"/>
      <c r="X6" s="1933" t="s">
        <v>1010</v>
      </c>
      <c r="Y6" s="1933"/>
      <c r="Z6" s="1933"/>
      <c r="AA6" s="1933" t="s">
        <v>989</v>
      </c>
      <c r="AB6" s="1933"/>
      <c r="AC6" s="1933"/>
      <c r="AD6" s="1934"/>
      <c r="AE6" s="1941"/>
      <c r="AF6" s="1942"/>
      <c r="AG6" s="1942"/>
      <c r="AH6" s="1942"/>
      <c r="AI6" s="1943"/>
      <c r="AJ6" s="1928"/>
      <c r="AK6" s="1928"/>
      <c r="AL6" s="1928"/>
      <c r="AM6" s="1969"/>
      <c r="AN6" s="1970"/>
      <c r="AO6" s="1970"/>
      <c r="AP6" s="1971"/>
      <c r="AQ6" s="1961"/>
      <c r="AR6" s="1942"/>
      <c r="AS6" s="1942"/>
      <c r="AT6" s="1942"/>
      <c r="AU6" s="1933" t="s">
        <v>1010</v>
      </c>
      <c r="AV6" s="1933"/>
      <c r="AW6" s="1933"/>
      <c r="AX6" s="1933" t="s">
        <v>989</v>
      </c>
      <c r="AY6" s="1933"/>
      <c r="AZ6" s="1933"/>
      <c r="BA6" s="1933"/>
      <c r="BB6" s="1933" t="s">
        <v>1010</v>
      </c>
      <c r="BC6" s="1933"/>
      <c r="BD6" s="1933"/>
      <c r="BE6" s="1933" t="s">
        <v>989</v>
      </c>
      <c r="BF6" s="1933"/>
      <c r="BG6" s="1933"/>
      <c r="BH6" s="1933"/>
      <c r="BI6" s="79"/>
      <c r="BJ6" s="79"/>
    </row>
    <row r="7" spans="1:64" ht="12" customHeight="1" x14ac:dyDescent="0.15">
      <c r="A7" s="132"/>
      <c r="B7" s="114"/>
      <c r="C7" s="128"/>
      <c r="D7" s="128"/>
      <c r="E7" s="115"/>
      <c r="F7" s="83"/>
      <c r="G7" s="84"/>
      <c r="H7" s="317" t="s">
        <v>1017</v>
      </c>
      <c r="I7" s="86"/>
      <c r="J7" s="87"/>
      <c r="K7" s="87"/>
      <c r="L7" s="85" t="s">
        <v>909</v>
      </c>
      <c r="M7" s="86"/>
      <c r="N7" s="87"/>
      <c r="O7" s="87"/>
      <c r="P7" s="85" t="s">
        <v>909</v>
      </c>
      <c r="Q7" s="86"/>
      <c r="R7" s="87"/>
      <c r="S7" s="316" t="s">
        <v>187</v>
      </c>
      <c r="T7" s="86"/>
      <c r="U7" s="87"/>
      <c r="V7" s="87"/>
      <c r="W7" s="85" t="s">
        <v>909</v>
      </c>
      <c r="X7" s="86"/>
      <c r="Y7" s="87"/>
      <c r="Z7" s="316" t="s">
        <v>187</v>
      </c>
      <c r="AA7" s="86"/>
      <c r="AB7" s="87"/>
      <c r="AC7" s="87"/>
      <c r="AD7" s="84" t="s">
        <v>909</v>
      </c>
      <c r="AE7" s="2005" t="s">
        <v>992</v>
      </c>
      <c r="AF7" s="114"/>
      <c r="AG7" s="128"/>
      <c r="AH7" s="128"/>
      <c r="AI7" s="115"/>
      <c r="AJ7" s="83"/>
      <c r="AK7" s="84"/>
      <c r="AL7" s="85" t="s">
        <v>1053</v>
      </c>
      <c r="AM7" s="86"/>
      <c r="AN7" s="87"/>
      <c r="AO7" s="87"/>
      <c r="AP7" s="85" t="s">
        <v>909</v>
      </c>
      <c r="AQ7" s="86"/>
      <c r="AR7" s="87"/>
      <c r="AS7" s="87"/>
      <c r="AT7" s="88" t="s">
        <v>909</v>
      </c>
      <c r="AU7" s="86"/>
      <c r="AV7" s="87"/>
      <c r="AW7" s="316" t="s">
        <v>187</v>
      </c>
      <c r="AX7" s="86"/>
      <c r="AY7" s="87"/>
      <c r="AZ7" s="87"/>
      <c r="BA7" s="88" t="s">
        <v>909</v>
      </c>
      <c r="BB7" s="86"/>
      <c r="BC7" s="87"/>
      <c r="BD7" s="316" t="s">
        <v>187</v>
      </c>
      <c r="BE7" s="86"/>
      <c r="BF7" s="87"/>
      <c r="BG7" s="87"/>
      <c r="BH7" s="88" t="s">
        <v>909</v>
      </c>
    </row>
    <row r="8" spans="1:64" ht="18" customHeight="1" x14ac:dyDescent="0.15">
      <c r="A8" s="133"/>
      <c r="B8" s="1972" t="s">
        <v>169</v>
      </c>
      <c r="C8" s="1973"/>
      <c r="D8" s="1973"/>
      <c r="E8" s="1974"/>
      <c r="F8" s="1949"/>
      <c r="G8" s="1950"/>
      <c r="H8" s="1951"/>
      <c r="I8" s="1929">
        <f>IF(計算シート!N11=0,0,計算シート!N11)</f>
        <v>0</v>
      </c>
      <c r="J8" s="1930"/>
      <c r="K8" s="1930"/>
      <c r="L8" s="1931"/>
      <c r="M8" s="1929">
        <f>IF(計算シート!N12=0,0,計算シート!N12)</f>
        <v>0</v>
      </c>
      <c r="N8" s="1930"/>
      <c r="O8" s="1930"/>
      <c r="P8" s="1931"/>
      <c r="Q8" s="1949"/>
      <c r="R8" s="1950"/>
      <c r="S8" s="1951"/>
      <c r="T8" s="1949"/>
      <c r="U8" s="1950"/>
      <c r="V8" s="1950"/>
      <c r="W8" s="1951"/>
      <c r="X8" s="1949"/>
      <c r="Y8" s="1950"/>
      <c r="Z8" s="1951"/>
      <c r="AA8" s="1949"/>
      <c r="AB8" s="1950"/>
      <c r="AC8" s="1950"/>
      <c r="AD8" s="1950"/>
      <c r="AE8" s="2006"/>
      <c r="AF8" s="2008"/>
      <c r="AG8" s="2009"/>
      <c r="AH8" s="2009"/>
      <c r="AI8" s="2010"/>
      <c r="AJ8" s="1952"/>
      <c r="AK8" s="1953"/>
      <c r="AL8" s="1954"/>
      <c r="AM8" s="2027"/>
      <c r="AN8" s="2028"/>
      <c r="AO8" s="2028"/>
      <c r="AP8" s="2029"/>
      <c r="AQ8" s="2027"/>
      <c r="AR8" s="2028"/>
      <c r="AS8" s="2028"/>
      <c r="AT8" s="2029"/>
      <c r="AU8" s="2018"/>
      <c r="AV8" s="2019"/>
      <c r="AW8" s="2020"/>
      <c r="AX8" s="2018"/>
      <c r="AY8" s="2019"/>
      <c r="AZ8" s="2019"/>
      <c r="BA8" s="2020"/>
      <c r="BB8" s="2018"/>
      <c r="BC8" s="2019"/>
      <c r="BD8" s="2020"/>
      <c r="BE8" s="2018"/>
      <c r="BF8" s="2019"/>
      <c r="BG8" s="2019"/>
      <c r="BH8" s="2020"/>
    </row>
    <row r="9" spans="1:64" ht="20.100000000000001" customHeight="1" x14ac:dyDescent="0.15">
      <c r="A9" s="133"/>
      <c r="B9" s="1978" t="s">
        <v>170</v>
      </c>
      <c r="C9" s="1978"/>
      <c r="D9" s="1978"/>
      <c r="E9" s="1978"/>
      <c r="F9" s="1841"/>
      <c r="G9" s="1842"/>
      <c r="H9" s="1843"/>
      <c r="I9" s="1929">
        <f>IF(計算シート!N13=0,0,計算シート!N13)</f>
        <v>0</v>
      </c>
      <c r="J9" s="1930"/>
      <c r="K9" s="1930"/>
      <c r="L9" s="1931"/>
      <c r="M9" s="1929">
        <f>IF(計算シート!N14=0,0,計算シート!N14)</f>
        <v>0</v>
      </c>
      <c r="N9" s="1930"/>
      <c r="O9" s="1930"/>
      <c r="P9" s="1931"/>
      <c r="Q9" s="1841"/>
      <c r="R9" s="1842"/>
      <c r="S9" s="1843"/>
      <c r="T9" s="1841"/>
      <c r="U9" s="1842"/>
      <c r="V9" s="1842"/>
      <c r="W9" s="1843"/>
      <c r="X9" s="1841"/>
      <c r="Y9" s="1842"/>
      <c r="Z9" s="1843"/>
      <c r="AA9" s="1841"/>
      <c r="AB9" s="1842"/>
      <c r="AC9" s="1842"/>
      <c r="AD9" s="1842"/>
      <c r="AE9" s="2006"/>
      <c r="AF9" s="2011"/>
      <c r="AG9" s="2011"/>
      <c r="AH9" s="2011"/>
      <c r="AI9" s="2011"/>
      <c r="AJ9" s="2024"/>
      <c r="AK9" s="2025"/>
      <c r="AL9" s="2026"/>
      <c r="AM9" s="2012"/>
      <c r="AN9" s="2013"/>
      <c r="AO9" s="2013"/>
      <c r="AP9" s="2014"/>
      <c r="AQ9" s="2012"/>
      <c r="AR9" s="2013"/>
      <c r="AS9" s="2013"/>
      <c r="AT9" s="2014"/>
      <c r="AU9" s="1831"/>
      <c r="AV9" s="1832"/>
      <c r="AW9" s="1994"/>
      <c r="AX9" s="1831"/>
      <c r="AY9" s="1832"/>
      <c r="AZ9" s="1832"/>
      <c r="BA9" s="1994"/>
      <c r="BB9" s="1831"/>
      <c r="BC9" s="1832"/>
      <c r="BD9" s="1994"/>
      <c r="BE9" s="1831"/>
      <c r="BF9" s="1832"/>
      <c r="BG9" s="1832"/>
      <c r="BH9" s="1994"/>
    </row>
    <row r="10" spans="1:64" ht="20.100000000000001" customHeight="1" x14ac:dyDescent="0.15">
      <c r="A10" s="136" t="s">
        <v>17</v>
      </c>
      <c r="B10" s="1978" t="s">
        <v>162</v>
      </c>
      <c r="C10" s="1978"/>
      <c r="D10" s="1978"/>
      <c r="E10" s="1978"/>
      <c r="F10" s="1841"/>
      <c r="G10" s="1842"/>
      <c r="H10" s="1843"/>
      <c r="I10" s="1929">
        <f>IF(計算シート!N15=0,0,計算シート!N15)</f>
        <v>0</v>
      </c>
      <c r="J10" s="1930"/>
      <c r="K10" s="1930"/>
      <c r="L10" s="1931"/>
      <c r="M10" s="1975"/>
      <c r="N10" s="1976"/>
      <c r="O10" s="1976"/>
      <c r="P10" s="1977"/>
      <c r="Q10" s="1841"/>
      <c r="R10" s="1842"/>
      <c r="S10" s="1843"/>
      <c r="T10" s="1841"/>
      <c r="U10" s="1842"/>
      <c r="V10" s="1842"/>
      <c r="W10" s="1843"/>
      <c r="X10" s="1841"/>
      <c r="Y10" s="1842"/>
      <c r="Z10" s="1843"/>
      <c r="AA10" s="1841"/>
      <c r="AB10" s="1842"/>
      <c r="AC10" s="1842"/>
      <c r="AD10" s="1842"/>
      <c r="AE10" s="2006"/>
      <c r="AF10" s="2011"/>
      <c r="AG10" s="2011"/>
      <c r="AH10" s="2011"/>
      <c r="AI10" s="2011"/>
      <c r="AJ10" s="2024"/>
      <c r="AK10" s="2025"/>
      <c r="AL10" s="2026"/>
      <c r="AM10" s="2012"/>
      <c r="AN10" s="2013"/>
      <c r="AO10" s="2013"/>
      <c r="AP10" s="2014"/>
      <c r="AQ10" s="2012"/>
      <c r="AR10" s="2013"/>
      <c r="AS10" s="2013"/>
      <c r="AT10" s="2014"/>
      <c r="AU10" s="1831"/>
      <c r="AV10" s="1832"/>
      <c r="AW10" s="1994"/>
      <c r="AX10" s="1831"/>
      <c r="AY10" s="1832"/>
      <c r="AZ10" s="1832"/>
      <c r="BA10" s="1994"/>
      <c r="BB10" s="1831"/>
      <c r="BC10" s="1832"/>
      <c r="BD10" s="1994"/>
      <c r="BE10" s="1831"/>
      <c r="BF10" s="1832"/>
      <c r="BG10" s="1832"/>
      <c r="BH10" s="1994"/>
    </row>
    <row r="11" spans="1:64" ht="20.100000000000001" customHeight="1" x14ac:dyDescent="0.15">
      <c r="A11" s="133"/>
      <c r="B11" s="1978" t="s">
        <v>171</v>
      </c>
      <c r="C11" s="1978"/>
      <c r="D11" s="1978"/>
      <c r="E11" s="1978"/>
      <c r="F11" s="1841"/>
      <c r="G11" s="1842"/>
      <c r="H11" s="1843"/>
      <c r="I11" s="1929">
        <f>IF(計算シート!N16=0,0,計算シート!N16)</f>
        <v>0</v>
      </c>
      <c r="J11" s="1930"/>
      <c r="K11" s="1930"/>
      <c r="L11" s="1931"/>
      <c r="M11" s="1929">
        <f>IF(計算シート!N17=0,0,計算シート!N17)</f>
        <v>0</v>
      </c>
      <c r="N11" s="1930"/>
      <c r="O11" s="1930"/>
      <c r="P11" s="1931"/>
      <c r="Q11" s="1841"/>
      <c r="R11" s="1842"/>
      <c r="S11" s="1843"/>
      <c r="T11" s="1841"/>
      <c r="U11" s="1842"/>
      <c r="V11" s="1842"/>
      <c r="W11" s="1843"/>
      <c r="X11" s="1841"/>
      <c r="Y11" s="1842"/>
      <c r="Z11" s="1843"/>
      <c r="AA11" s="1841"/>
      <c r="AB11" s="1842"/>
      <c r="AC11" s="1842"/>
      <c r="AD11" s="1842"/>
      <c r="AE11" s="2007"/>
      <c r="AF11" s="2004" t="s">
        <v>1013</v>
      </c>
      <c r="AG11" s="2004"/>
      <c r="AH11" s="2004"/>
      <c r="AI11" s="2004"/>
      <c r="AJ11" s="2030"/>
      <c r="AK11" s="2031"/>
      <c r="AL11" s="2032"/>
      <c r="AM11" s="2033">
        <f>SUM(AM8:AM10)</f>
        <v>0</v>
      </c>
      <c r="AN11" s="2034"/>
      <c r="AO11" s="2034"/>
      <c r="AP11" s="2035"/>
      <c r="AQ11" s="2033">
        <f>SUM(AQ8:AQ10)</f>
        <v>0</v>
      </c>
      <c r="AR11" s="2034"/>
      <c r="AS11" s="2034"/>
      <c r="AT11" s="2035"/>
      <c r="AU11" s="2001"/>
      <c r="AV11" s="2002"/>
      <c r="AW11" s="2003"/>
      <c r="AX11" s="2015">
        <f>SUM(AX8:AX10)</f>
        <v>0</v>
      </c>
      <c r="AY11" s="2016"/>
      <c r="AZ11" s="2016"/>
      <c r="BA11" s="2017"/>
      <c r="BB11" s="2001"/>
      <c r="BC11" s="2002"/>
      <c r="BD11" s="2003"/>
      <c r="BE11" s="2015">
        <f>SUM(BE8:BE10)</f>
        <v>0</v>
      </c>
      <c r="BF11" s="2016"/>
      <c r="BG11" s="2016"/>
      <c r="BH11" s="2017"/>
    </row>
    <row r="12" spans="1:64" ht="9.9499999999999993" customHeight="1" x14ac:dyDescent="0.15">
      <c r="A12" s="133"/>
      <c r="B12" s="1984" t="s">
        <v>172</v>
      </c>
      <c r="C12" s="1985"/>
      <c r="D12" s="1985"/>
      <c r="E12" s="1986"/>
      <c r="F12" s="1946"/>
      <c r="G12" s="1947"/>
      <c r="H12" s="1948"/>
      <c r="I12" s="1980">
        <f>IF(計算シート!N18=0,0,計算シート!N18)</f>
        <v>0</v>
      </c>
      <c r="J12" s="1981"/>
      <c r="K12" s="1981"/>
      <c r="L12" s="1982"/>
      <c r="M12" s="1980">
        <f>IF(計算シート!N19=0,0,計算シート!N19)</f>
        <v>0</v>
      </c>
      <c r="N12" s="1981"/>
      <c r="O12" s="1981"/>
      <c r="P12" s="1982"/>
      <c r="Q12" s="1946"/>
      <c r="R12" s="1947"/>
      <c r="S12" s="1948"/>
      <c r="T12" s="1946"/>
      <c r="U12" s="1947"/>
      <c r="V12" s="1947"/>
      <c r="W12" s="1948"/>
      <c r="X12" s="1946"/>
      <c r="Y12" s="1947"/>
      <c r="Z12" s="1948"/>
      <c r="AA12" s="1946"/>
      <c r="AB12" s="1947"/>
      <c r="AC12" s="1947"/>
      <c r="AD12" s="2060"/>
      <c r="AE12" s="2071" t="s">
        <v>994</v>
      </c>
      <c r="AF12" s="1852"/>
      <c r="AG12" s="1852"/>
      <c r="AH12" s="1852"/>
      <c r="AI12" s="1853"/>
      <c r="AJ12" s="2065" t="s">
        <v>156</v>
      </c>
      <c r="AK12" s="2066"/>
      <c r="AL12" s="2067"/>
      <c r="AM12" s="2072">
        <f>I19+AM11</f>
        <v>0</v>
      </c>
      <c r="AN12" s="2073"/>
      <c r="AO12" s="2073"/>
      <c r="AP12" s="2074"/>
      <c r="AQ12" s="2072">
        <f>M19+AQ11</f>
        <v>0</v>
      </c>
      <c r="AR12" s="2073"/>
      <c r="AS12" s="2073"/>
      <c r="AT12" s="2074"/>
      <c r="AU12" s="2081"/>
      <c r="AV12" s="2082"/>
      <c r="AW12" s="2083"/>
      <c r="AX12" s="258" t="s">
        <v>1056</v>
      </c>
      <c r="AY12" s="2087">
        <f>計算シート!I15</f>
        <v>0</v>
      </c>
      <c r="AZ12" s="2087"/>
      <c r="BA12" s="2088"/>
      <c r="BB12" s="2081"/>
      <c r="BC12" s="2082"/>
      <c r="BD12" s="2083"/>
      <c r="BE12" s="258" t="s">
        <v>1057</v>
      </c>
      <c r="BF12" s="2087">
        <f>計算シート!I16</f>
        <v>0</v>
      </c>
      <c r="BG12" s="2087"/>
      <c r="BH12" s="2088"/>
    </row>
    <row r="13" spans="1:64" ht="9.9499999999999993" customHeight="1" x14ac:dyDescent="0.15">
      <c r="A13" s="133"/>
      <c r="B13" s="1972"/>
      <c r="C13" s="1973"/>
      <c r="D13" s="1973"/>
      <c r="E13" s="1974"/>
      <c r="F13" s="1949"/>
      <c r="G13" s="1950"/>
      <c r="H13" s="1951"/>
      <c r="I13" s="1929"/>
      <c r="J13" s="1930"/>
      <c r="K13" s="1930"/>
      <c r="L13" s="1931"/>
      <c r="M13" s="1929"/>
      <c r="N13" s="1930"/>
      <c r="O13" s="1930"/>
      <c r="P13" s="1931"/>
      <c r="Q13" s="1949"/>
      <c r="R13" s="1950"/>
      <c r="S13" s="1951"/>
      <c r="T13" s="1949"/>
      <c r="U13" s="1950"/>
      <c r="V13" s="1950"/>
      <c r="W13" s="1951"/>
      <c r="X13" s="1949"/>
      <c r="Y13" s="1950"/>
      <c r="Z13" s="1951"/>
      <c r="AA13" s="1949"/>
      <c r="AB13" s="1950"/>
      <c r="AC13" s="1950"/>
      <c r="AD13" s="2061"/>
      <c r="AE13" s="2062" t="s">
        <v>1018</v>
      </c>
      <c r="AF13" s="2063"/>
      <c r="AG13" s="2063"/>
      <c r="AH13" s="2063"/>
      <c r="AI13" s="2064"/>
      <c r="AJ13" s="282"/>
      <c r="AK13" s="283"/>
      <c r="AL13" s="284"/>
      <c r="AM13" s="1862"/>
      <c r="AN13" s="1863"/>
      <c r="AO13" s="1863"/>
      <c r="AP13" s="1864"/>
      <c r="AQ13" s="1862"/>
      <c r="AR13" s="1863"/>
      <c r="AS13" s="1863"/>
      <c r="AT13" s="1864"/>
      <c r="AU13" s="2084"/>
      <c r="AV13" s="2085"/>
      <c r="AW13" s="2086"/>
      <c r="AX13" s="259"/>
      <c r="AY13" s="2089"/>
      <c r="AZ13" s="2089"/>
      <c r="BA13" s="2090"/>
      <c r="BB13" s="2084"/>
      <c r="BC13" s="2085"/>
      <c r="BD13" s="2086"/>
      <c r="BE13" s="260"/>
      <c r="BF13" s="2089"/>
      <c r="BG13" s="2089"/>
      <c r="BH13" s="2090"/>
    </row>
    <row r="14" spans="1:64" ht="20.100000000000001" customHeight="1" x14ac:dyDescent="0.15">
      <c r="A14" s="133"/>
      <c r="B14" s="1987"/>
      <c r="C14" s="1987"/>
      <c r="D14" s="1987"/>
      <c r="E14" s="1987"/>
      <c r="F14" s="1841"/>
      <c r="G14" s="1842"/>
      <c r="H14" s="1843"/>
      <c r="I14" s="1841"/>
      <c r="J14" s="1842"/>
      <c r="K14" s="1842"/>
      <c r="L14" s="1843"/>
      <c r="M14" s="1841"/>
      <c r="N14" s="1842"/>
      <c r="O14" s="1842"/>
      <c r="P14" s="1843"/>
      <c r="Q14" s="1841"/>
      <c r="R14" s="1842"/>
      <c r="S14" s="1843"/>
      <c r="T14" s="1841"/>
      <c r="U14" s="1842"/>
      <c r="V14" s="1842"/>
      <c r="W14" s="1843"/>
      <c r="X14" s="1841"/>
      <c r="Y14" s="1842"/>
      <c r="Z14" s="1843"/>
      <c r="AA14" s="1841"/>
      <c r="AB14" s="1842"/>
      <c r="AC14" s="1842"/>
      <c r="AD14" s="1842"/>
      <c r="AE14" s="2005" t="s">
        <v>993</v>
      </c>
      <c r="AF14" s="2021"/>
      <c r="AG14" s="2022"/>
      <c r="AH14" s="2022"/>
      <c r="AI14" s="2023"/>
      <c r="AJ14" s="2079"/>
      <c r="AK14" s="2080"/>
      <c r="AL14" s="307" t="s">
        <v>1016</v>
      </c>
      <c r="AM14" s="1831"/>
      <c r="AN14" s="1832"/>
      <c r="AO14" s="1832"/>
      <c r="AP14" s="1994"/>
      <c r="AQ14" s="1831"/>
      <c r="AR14" s="1832"/>
      <c r="AS14" s="1832"/>
      <c r="AT14" s="1832"/>
      <c r="AU14" s="2099" t="s">
        <v>995</v>
      </c>
      <c r="AV14" s="1956" t="s">
        <v>1012</v>
      </c>
      <c r="AW14" s="1956"/>
      <c r="AX14" s="1956"/>
      <c r="AY14" s="1956"/>
      <c r="AZ14" s="1956"/>
      <c r="BA14" s="1956"/>
      <c r="BB14" s="1956"/>
      <c r="BC14" s="1956"/>
      <c r="BD14" s="1956"/>
      <c r="BE14" s="1955" t="s">
        <v>989</v>
      </c>
      <c r="BF14" s="1956"/>
      <c r="BG14" s="1956"/>
      <c r="BH14" s="1957"/>
    </row>
    <row r="15" spans="1:64" ht="20.100000000000001" customHeight="1" x14ac:dyDescent="0.15">
      <c r="A15" s="135" t="s">
        <v>16</v>
      </c>
      <c r="B15" s="1983"/>
      <c r="C15" s="1983"/>
      <c r="D15" s="1983"/>
      <c r="E15" s="1983"/>
      <c r="F15" s="1841"/>
      <c r="G15" s="1842"/>
      <c r="H15" s="1843"/>
      <c r="I15" s="1841"/>
      <c r="J15" s="1842"/>
      <c r="K15" s="1842"/>
      <c r="L15" s="1843"/>
      <c r="M15" s="1841"/>
      <c r="N15" s="1842"/>
      <c r="O15" s="1842"/>
      <c r="P15" s="1843"/>
      <c r="Q15" s="1841"/>
      <c r="R15" s="1842"/>
      <c r="S15" s="1843"/>
      <c r="T15" s="1841"/>
      <c r="U15" s="1842"/>
      <c r="V15" s="1842"/>
      <c r="W15" s="1843"/>
      <c r="X15" s="1841"/>
      <c r="Y15" s="1842"/>
      <c r="Z15" s="1843"/>
      <c r="AA15" s="1841"/>
      <c r="AB15" s="1842"/>
      <c r="AC15" s="1842"/>
      <c r="AD15" s="1842"/>
      <c r="AE15" s="2006"/>
      <c r="AF15" s="2011"/>
      <c r="AG15" s="2011"/>
      <c r="AH15" s="2011"/>
      <c r="AI15" s="2011"/>
      <c r="AJ15" s="2068"/>
      <c r="AK15" s="2069"/>
      <c r="AL15" s="2070"/>
      <c r="AM15" s="1831"/>
      <c r="AN15" s="1832"/>
      <c r="AO15" s="1832"/>
      <c r="AP15" s="1994"/>
      <c r="AQ15" s="1831"/>
      <c r="AR15" s="1832"/>
      <c r="AS15" s="1832"/>
      <c r="AT15" s="1832"/>
      <c r="AU15" s="2100"/>
      <c r="AV15" s="1749"/>
      <c r="AW15" s="1749"/>
      <c r="AX15" s="1749"/>
      <c r="AY15" s="1749"/>
      <c r="AZ15" s="1749"/>
      <c r="BA15" s="1749"/>
      <c r="BB15" s="1749"/>
      <c r="BC15" s="1749"/>
      <c r="BD15" s="1750"/>
      <c r="BE15" s="2097"/>
      <c r="BF15" s="2098"/>
      <c r="BG15" s="2098"/>
      <c r="BH15" s="285" t="s">
        <v>909</v>
      </c>
    </row>
    <row r="16" spans="1:64" ht="20.100000000000001" customHeight="1" x14ac:dyDescent="0.15">
      <c r="A16" s="133"/>
      <c r="B16" s="1983"/>
      <c r="C16" s="1983"/>
      <c r="D16" s="1983"/>
      <c r="E16" s="1983"/>
      <c r="F16" s="1841"/>
      <c r="G16" s="1842"/>
      <c r="H16" s="1843"/>
      <c r="I16" s="1841"/>
      <c r="J16" s="1842"/>
      <c r="K16" s="1842"/>
      <c r="L16" s="1843"/>
      <c r="M16" s="1841"/>
      <c r="N16" s="1842"/>
      <c r="O16" s="1842"/>
      <c r="P16" s="1843"/>
      <c r="Q16" s="1841"/>
      <c r="R16" s="1842"/>
      <c r="S16" s="1843"/>
      <c r="T16" s="1841"/>
      <c r="U16" s="1842"/>
      <c r="V16" s="1842"/>
      <c r="W16" s="1843"/>
      <c r="X16" s="1841"/>
      <c r="Y16" s="1842"/>
      <c r="Z16" s="1843"/>
      <c r="AA16" s="1841"/>
      <c r="AB16" s="1842"/>
      <c r="AC16" s="1842"/>
      <c r="AD16" s="1842"/>
      <c r="AE16" s="2006"/>
      <c r="AF16" s="2011"/>
      <c r="AG16" s="2011"/>
      <c r="AH16" s="2011"/>
      <c r="AI16" s="2011"/>
      <c r="AJ16" s="2068"/>
      <c r="AK16" s="2069"/>
      <c r="AL16" s="2070"/>
      <c r="AM16" s="1831"/>
      <c r="AN16" s="1832"/>
      <c r="AO16" s="1832"/>
      <c r="AP16" s="1994"/>
      <c r="AQ16" s="1831"/>
      <c r="AR16" s="1832"/>
      <c r="AS16" s="1832"/>
      <c r="AT16" s="1832"/>
      <c r="AU16" s="2100"/>
      <c r="AV16" s="1749"/>
      <c r="AW16" s="1749"/>
      <c r="AX16" s="1749"/>
      <c r="AY16" s="1749"/>
      <c r="AZ16" s="1749"/>
      <c r="BA16" s="1749"/>
      <c r="BB16" s="1749"/>
      <c r="BC16" s="1749"/>
      <c r="BD16" s="1750"/>
      <c r="BE16" s="2097"/>
      <c r="BF16" s="2098"/>
      <c r="BG16" s="2098"/>
      <c r="BH16" s="299"/>
    </row>
    <row r="17" spans="1:87" ht="20.100000000000001" customHeight="1" x14ac:dyDescent="0.15">
      <c r="A17" s="133"/>
      <c r="B17" s="1983"/>
      <c r="C17" s="1983"/>
      <c r="D17" s="1983"/>
      <c r="E17" s="1983"/>
      <c r="F17" s="1841"/>
      <c r="G17" s="1842"/>
      <c r="H17" s="1843"/>
      <c r="I17" s="1841"/>
      <c r="J17" s="1842"/>
      <c r="K17" s="1842"/>
      <c r="L17" s="1843"/>
      <c r="M17" s="1841"/>
      <c r="N17" s="1842"/>
      <c r="O17" s="1842"/>
      <c r="P17" s="1843"/>
      <c r="Q17" s="1841"/>
      <c r="R17" s="1842"/>
      <c r="S17" s="1843"/>
      <c r="T17" s="1841"/>
      <c r="U17" s="1842"/>
      <c r="V17" s="1842"/>
      <c r="W17" s="1843"/>
      <c r="X17" s="1841"/>
      <c r="Y17" s="1842"/>
      <c r="Z17" s="1843"/>
      <c r="AA17" s="1841"/>
      <c r="AB17" s="1842"/>
      <c r="AC17" s="1842"/>
      <c r="AD17" s="1842"/>
      <c r="AE17" s="2006"/>
      <c r="AF17" s="2011"/>
      <c r="AG17" s="2011"/>
      <c r="AH17" s="2011"/>
      <c r="AI17" s="2011"/>
      <c r="AJ17" s="2068"/>
      <c r="AK17" s="2069"/>
      <c r="AL17" s="2070"/>
      <c r="AM17" s="1831"/>
      <c r="AN17" s="1832"/>
      <c r="AO17" s="1832"/>
      <c r="AP17" s="1994"/>
      <c r="AQ17" s="1831"/>
      <c r="AR17" s="1832"/>
      <c r="AS17" s="1832"/>
      <c r="AT17" s="1832"/>
      <c r="AU17" s="2100"/>
      <c r="AV17" s="1749"/>
      <c r="AW17" s="1749"/>
      <c r="AX17" s="1749"/>
      <c r="AY17" s="1749"/>
      <c r="AZ17" s="1749"/>
      <c r="BA17" s="1749"/>
      <c r="BB17" s="1749"/>
      <c r="BC17" s="1749"/>
      <c r="BD17" s="1750"/>
      <c r="BE17" s="2097"/>
      <c r="BF17" s="2098"/>
      <c r="BG17" s="2098"/>
      <c r="BH17" s="299"/>
    </row>
    <row r="18" spans="1:87" ht="20.100000000000001" customHeight="1" x14ac:dyDescent="0.15">
      <c r="A18" s="133"/>
      <c r="B18" s="1979"/>
      <c r="C18" s="1979"/>
      <c r="D18" s="1979"/>
      <c r="E18" s="1979"/>
      <c r="F18" s="1841"/>
      <c r="G18" s="1842"/>
      <c r="H18" s="1843"/>
      <c r="I18" s="1841"/>
      <c r="J18" s="1842"/>
      <c r="K18" s="1842"/>
      <c r="L18" s="1843"/>
      <c r="M18" s="1841"/>
      <c r="N18" s="1842"/>
      <c r="O18" s="1842"/>
      <c r="P18" s="1843"/>
      <c r="Q18" s="1841"/>
      <c r="R18" s="1842"/>
      <c r="S18" s="1843"/>
      <c r="T18" s="1841"/>
      <c r="U18" s="1842"/>
      <c r="V18" s="1842"/>
      <c r="W18" s="1843"/>
      <c r="X18" s="1841"/>
      <c r="Y18" s="1842"/>
      <c r="Z18" s="1843"/>
      <c r="AA18" s="1841"/>
      <c r="AB18" s="1842"/>
      <c r="AC18" s="1842"/>
      <c r="AD18" s="1842"/>
      <c r="AE18" s="2006"/>
      <c r="AF18" s="1849" t="s">
        <v>1021</v>
      </c>
      <c r="AG18" s="1849"/>
      <c r="AH18" s="1849"/>
      <c r="AI18" s="1849"/>
      <c r="AJ18" s="2075"/>
      <c r="AK18" s="2075"/>
      <c r="AL18" s="2075"/>
      <c r="AM18" s="1763">
        <f>SUM(AM14:AM17)</f>
        <v>0</v>
      </c>
      <c r="AN18" s="1764"/>
      <c r="AO18" s="1764"/>
      <c r="AP18" s="1765"/>
      <c r="AQ18" s="1763">
        <f>SUM(AQ14:AQ17)</f>
        <v>0</v>
      </c>
      <c r="AR18" s="1764"/>
      <c r="AS18" s="1764"/>
      <c r="AT18" s="1764"/>
      <c r="AU18" s="2100"/>
      <c r="AV18" s="1749"/>
      <c r="AW18" s="1749"/>
      <c r="AX18" s="1749"/>
      <c r="AY18" s="1749"/>
      <c r="AZ18" s="1749"/>
      <c r="BA18" s="1749"/>
      <c r="BB18" s="1749"/>
      <c r="BC18" s="1749"/>
      <c r="BD18" s="1750"/>
      <c r="BE18" s="2097"/>
      <c r="BF18" s="2098"/>
      <c r="BG18" s="2098"/>
      <c r="BH18" s="300"/>
    </row>
    <row r="19" spans="1:87" ht="9.9499999999999993" customHeight="1" x14ac:dyDescent="0.15">
      <c r="A19" s="133"/>
      <c r="B19" s="1988" t="s">
        <v>1044</v>
      </c>
      <c r="C19" s="1990" t="s">
        <v>28</v>
      </c>
      <c r="D19" s="1990"/>
      <c r="E19" s="1991"/>
      <c r="F19" s="1994"/>
      <c r="G19" s="1995"/>
      <c r="H19" s="1995"/>
      <c r="I19" s="1851">
        <f>I8+I9+I10+I11+I12+I14+I15+I16+I17+I18</f>
        <v>0</v>
      </c>
      <c r="J19" s="1851"/>
      <c r="K19" s="1851"/>
      <c r="L19" s="1851"/>
      <c r="M19" s="1763">
        <f>M8+M9+M10+M11+M12+M14+M15+M16+M17+M18</f>
        <v>0</v>
      </c>
      <c r="N19" s="1764"/>
      <c r="O19" s="1764"/>
      <c r="P19" s="1765"/>
      <c r="Q19" s="1850"/>
      <c r="R19" s="1850"/>
      <c r="S19" s="1850"/>
      <c r="T19" s="1851">
        <f>T8+T9+T10+T11+T12+T14+T15+T16+T17+T18</f>
        <v>0</v>
      </c>
      <c r="U19" s="1851"/>
      <c r="V19" s="1851"/>
      <c r="W19" s="1851"/>
      <c r="X19" s="1850"/>
      <c r="Y19" s="1850"/>
      <c r="Z19" s="1850"/>
      <c r="AA19" s="1851">
        <f>AA8+AA9+AA10+AA11+AA12+AA14+AA15+AA16+AA17+AA18</f>
        <v>0</v>
      </c>
      <c r="AB19" s="1851"/>
      <c r="AC19" s="1851"/>
      <c r="AD19" s="1920"/>
      <c r="AE19" s="1852" t="s">
        <v>1011</v>
      </c>
      <c r="AF19" s="1852"/>
      <c r="AG19" s="1852"/>
      <c r="AH19" s="1852"/>
      <c r="AI19" s="1853"/>
      <c r="AJ19" s="1854"/>
      <c r="AK19" s="1855"/>
      <c r="AL19" s="1856"/>
      <c r="AM19" s="261" t="s">
        <v>1055</v>
      </c>
      <c r="AN19" s="1844">
        <f>計算シート!I12</f>
        <v>0</v>
      </c>
      <c r="AO19" s="1844"/>
      <c r="AP19" s="1845"/>
      <c r="AQ19" s="261" t="s">
        <v>30</v>
      </c>
      <c r="AR19" s="1778">
        <f>計算シート!I13</f>
        <v>0</v>
      </c>
      <c r="AS19" s="1778"/>
      <c r="AT19" s="1779"/>
      <c r="AU19" s="2100"/>
      <c r="AV19" s="2107" t="s">
        <v>1011</v>
      </c>
      <c r="AW19" s="2108"/>
      <c r="AX19" s="2108"/>
      <c r="AY19" s="2108"/>
      <c r="AZ19" s="2108"/>
      <c r="BA19" s="2108"/>
      <c r="BB19" s="2108"/>
      <c r="BC19" s="2108"/>
      <c r="BD19" s="2109"/>
      <c r="BE19" s="264" t="s">
        <v>1058</v>
      </c>
      <c r="BF19" s="2103">
        <f>計算シート!I14</f>
        <v>0</v>
      </c>
      <c r="BG19" s="2103"/>
      <c r="BH19" s="2104"/>
    </row>
    <row r="20" spans="1:87" ht="9.9499999999999993" customHeight="1" x14ac:dyDescent="0.15">
      <c r="A20" s="134"/>
      <c r="B20" s="1989"/>
      <c r="C20" s="1992"/>
      <c r="D20" s="1992"/>
      <c r="E20" s="1993"/>
      <c r="F20" s="1994"/>
      <c r="G20" s="1995"/>
      <c r="H20" s="1995"/>
      <c r="I20" s="1851"/>
      <c r="J20" s="1851"/>
      <c r="K20" s="1851"/>
      <c r="L20" s="1851"/>
      <c r="M20" s="1996"/>
      <c r="N20" s="1997"/>
      <c r="O20" s="1997"/>
      <c r="P20" s="1998"/>
      <c r="Q20" s="1850"/>
      <c r="R20" s="1850"/>
      <c r="S20" s="1850"/>
      <c r="T20" s="1851"/>
      <c r="U20" s="1851"/>
      <c r="V20" s="1851"/>
      <c r="W20" s="1851"/>
      <c r="X20" s="1850"/>
      <c r="Y20" s="1850"/>
      <c r="Z20" s="1850"/>
      <c r="AA20" s="1851"/>
      <c r="AB20" s="1851"/>
      <c r="AC20" s="1851"/>
      <c r="AD20" s="1920"/>
      <c r="AE20" s="2063" t="s">
        <v>1045</v>
      </c>
      <c r="AF20" s="2063"/>
      <c r="AG20" s="2063"/>
      <c r="AH20" s="2063"/>
      <c r="AI20" s="2064"/>
      <c r="AJ20" s="1857"/>
      <c r="AK20" s="1858"/>
      <c r="AL20" s="1859"/>
      <c r="AM20" s="262"/>
      <c r="AN20" s="1846"/>
      <c r="AO20" s="1846"/>
      <c r="AP20" s="1847"/>
      <c r="AQ20" s="263"/>
      <c r="AR20" s="1780"/>
      <c r="AS20" s="1780"/>
      <c r="AT20" s="1781"/>
      <c r="AU20" s="2101"/>
      <c r="AV20" s="2110"/>
      <c r="AW20" s="2111"/>
      <c r="AX20" s="2111"/>
      <c r="AY20" s="2111"/>
      <c r="AZ20" s="2111"/>
      <c r="BA20" s="2111"/>
      <c r="BB20" s="2111"/>
      <c r="BC20" s="2111"/>
      <c r="BD20" s="2112"/>
      <c r="BE20" s="265"/>
      <c r="BF20" s="2105"/>
      <c r="BG20" s="2105"/>
      <c r="BH20" s="2106"/>
    </row>
    <row r="21" spans="1:87" ht="18" customHeight="1" x14ac:dyDescent="0.15">
      <c r="A21" s="1848" t="s">
        <v>1049</v>
      </c>
      <c r="B21" s="1848"/>
      <c r="C21" s="1848"/>
      <c r="D21" s="1848"/>
      <c r="E21" s="1848"/>
      <c r="F21" s="1848"/>
      <c r="G21" s="1848"/>
      <c r="H21" s="1848"/>
      <c r="I21" s="1848"/>
      <c r="J21" s="89"/>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1"/>
      <c r="AP21" s="90"/>
      <c r="AQ21" s="90"/>
      <c r="AR21" s="90"/>
      <c r="AS21" s="90"/>
      <c r="AT21" s="90"/>
      <c r="AU21" s="90"/>
      <c r="AV21" s="90"/>
      <c r="AW21" s="90"/>
      <c r="AX21" s="90"/>
      <c r="AY21" s="90"/>
      <c r="AZ21" s="90"/>
      <c r="BA21" s="90"/>
      <c r="BB21" s="90"/>
      <c r="BC21" s="90"/>
      <c r="BD21" s="82"/>
      <c r="BE21" s="82"/>
      <c r="BF21" s="82"/>
      <c r="BG21" s="82"/>
      <c r="BH21" s="82"/>
    </row>
    <row r="22" spans="1:87" ht="12" customHeight="1" x14ac:dyDescent="0.15">
      <c r="A22" s="1769" t="s">
        <v>10</v>
      </c>
      <c r="B22" s="1770"/>
      <c r="C22" s="1770"/>
      <c r="D22" s="1770"/>
      <c r="E22" s="1770"/>
      <c r="F22" s="1771"/>
      <c r="G22" s="1766" t="s">
        <v>1041</v>
      </c>
      <c r="H22" s="1768"/>
      <c r="I22" s="1766" t="s">
        <v>9</v>
      </c>
      <c r="J22" s="1767"/>
      <c r="K22" s="1767"/>
      <c r="L22" s="1767"/>
      <c r="M22" s="1767"/>
      <c r="N22" s="1768"/>
      <c r="O22" s="1775" t="s">
        <v>969</v>
      </c>
      <c r="P22" s="1776"/>
      <c r="Q22" s="1776"/>
      <c r="R22" s="1776"/>
      <c r="S22" s="1776"/>
      <c r="T22" s="1775" t="s">
        <v>1042</v>
      </c>
      <c r="U22" s="1776"/>
      <c r="V22" s="1776"/>
      <c r="W22" s="1777"/>
      <c r="X22" s="1766" t="s">
        <v>189</v>
      </c>
      <c r="Y22" s="1768"/>
      <c r="Z22" s="1766" t="s">
        <v>152</v>
      </c>
      <c r="AA22" s="1768"/>
      <c r="AB22" s="1775" t="s">
        <v>970</v>
      </c>
      <c r="AC22" s="1776"/>
      <c r="AD22" s="1777"/>
      <c r="AE22" s="1775" t="s">
        <v>971</v>
      </c>
      <c r="AF22" s="1776"/>
      <c r="AG22" s="1776"/>
      <c r="AH22" s="1777"/>
      <c r="AI22" s="1775" t="s">
        <v>972</v>
      </c>
      <c r="AJ22" s="1776"/>
      <c r="AK22" s="1776"/>
      <c r="AL22" s="1777"/>
      <c r="AM22" s="1775" t="s">
        <v>973</v>
      </c>
      <c r="AN22" s="1776"/>
      <c r="AO22" s="1777"/>
      <c r="AP22" s="1775" t="s">
        <v>974</v>
      </c>
      <c r="AQ22" s="1776"/>
      <c r="AR22" s="1776"/>
      <c r="AS22" s="1777"/>
      <c r="AT22" s="1775" t="s">
        <v>975</v>
      </c>
      <c r="AU22" s="1776"/>
      <c r="AV22" s="1777"/>
      <c r="AW22" s="2102" t="s">
        <v>976</v>
      </c>
      <c r="AX22" s="2102"/>
      <c r="AY22" s="2102"/>
      <c r="AZ22" s="2102"/>
      <c r="BA22" s="2102"/>
      <c r="BB22" s="1754" t="s">
        <v>977</v>
      </c>
      <c r="BC22" s="1755"/>
      <c r="BD22" s="1755"/>
      <c r="BE22" s="1756"/>
      <c r="BF22" s="1766" t="s">
        <v>7</v>
      </c>
      <c r="BG22" s="1767"/>
      <c r="BH22" s="1768"/>
    </row>
    <row r="23" spans="1:87" ht="12" customHeight="1" x14ac:dyDescent="0.15">
      <c r="A23" s="1769"/>
      <c r="B23" s="1770"/>
      <c r="C23" s="1770"/>
      <c r="D23" s="1770"/>
      <c r="E23" s="1770"/>
      <c r="F23" s="1771"/>
      <c r="G23" s="1769"/>
      <c r="H23" s="1771"/>
      <c r="I23" s="1769"/>
      <c r="J23" s="1770"/>
      <c r="K23" s="1770"/>
      <c r="L23" s="1770"/>
      <c r="M23" s="1770"/>
      <c r="N23" s="1771"/>
      <c r="O23" s="1769" t="s">
        <v>1048</v>
      </c>
      <c r="P23" s="1770"/>
      <c r="Q23" s="1770"/>
      <c r="R23" s="1770"/>
      <c r="S23" s="1770"/>
      <c r="T23" s="1769" t="s">
        <v>188</v>
      </c>
      <c r="U23" s="1770"/>
      <c r="V23" s="1770"/>
      <c r="W23" s="1771"/>
      <c r="X23" s="1769"/>
      <c r="Y23" s="1771"/>
      <c r="Z23" s="1769"/>
      <c r="AA23" s="1771"/>
      <c r="AB23" s="1769" t="s">
        <v>8</v>
      </c>
      <c r="AC23" s="1770"/>
      <c r="AD23" s="1771"/>
      <c r="AE23" s="1757" t="s">
        <v>51</v>
      </c>
      <c r="AF23" s="1758"/>
      <c r="AG23" s="1758"/>
      <c r="AH23" s="1759"/>
      <c r="AI23" s="1833" t="s">
        <v>153</v>
      </c>
      <c r="AJ23" s="1834"/>
      <c r="AK23" s="1834"/>
      <c r="AL23" s="1835"/>
      <c r="AM23" s="1769" t="s">
        <v>190</v>
      </c>
      <c r="AN23" s="1770"/>
      <c r="AO23" s="1771"/>
      <c r="AP23" s="1757" t="s">
        <v>11</v>
      </c>
      <c r="AQ23" s="1758"/>
      <c r="AR23" s="1758"/>
      <c r="AS23" s="1759"/>
      <c r="AT23" s="1769" t="s">
        <v>191</v>
      </c>
      <c r="AU23" s="1770"/>
      <c r="AV23" s="1771"/>
      <c r="AW23" s="2091" t="s">
        <v>41</v>
      </c>
      <c r="AX23" s="2092"/>
      <c r="AY23" s="2092"/>
      <c r="AZ23" s="2092"/>
      <c r="BA23" s="2093"/>
      <c r="BB23" s="1757" t="s">
        <v>50</v>
      </c>
      <c r="BC23" s="1758"/>
      <c r="BD23" s="1758"/>
      <c r="BE23" s="1759"/>
      <c r="BF23" s="1769"/>
      <c r="BG23" s="1770"/>
      <c r="BH23" s="1771"/>
      <c r="BK23" s="354">
        <f>'償却資産明細書(入力)'!A5</f>
        <v>0</v>
      </c>
    </row>
    <row r="24" spans="1:87" ht="12" customHeight="1" x14ac:dyDescent="0.15">
      <c r="A24" s="1769"/>
      <c r="B24" s="1770"/>
      <c r="C24" s="1770"/>
      <c r="D24" s="1770"/>
      <c r="E24" s="1770"/>
      <c r="F24" s="1771"/>
      <c r="G24" s="1769"/>
      <c r="H24" s="1771"/>
      <c r="I24" s="1769"/>
      <c r="J24" s="1770"/>
      <c r="K24" s="1770"/>
      <c r="L24" s="1770"/>
      <c r="M24" s="1770"/>
      <c r="N24" s="1771"/>
      <c r="O24" s="1769"/>
      <c r="P24" s="1770"/>
      <c r="Q24" s="1770"/>
      <c r="R24" s="1770"/>
      <c r="S24" s="1770"/>
      <c r="T24" s="1769"/>
      <c r="U24" s="1770"/>
      <c r="V24" s="1770"/>
      <c r="W24" s="1771"/>
      <c r="X24" s="1769"/>
      <c r="Y24" s="1771"/>
      <c r="Z24" s="1769"/>
      <c r="AA24" s="1771"/>
      <c r="AB24" s="1769"/>
      <c r="AC24" s="1770"/>
      <c r="AD24" s="1771"/>
      <c r="AE24" s="1757"/>
      <c r="AF24" s="1758"/>
      <c r="AG24" s="1758"/>
      <c r="AH24" s="1759"/>
      <c r="AI24" s="1833"/>
      <c r="AJ24" s="1834"/>
      <c r="AK24" s="1834"/>
      <c r="AL24" s="1835"/>
      <c r="AM24" s="1769"/>
      <c r="AN24" s="1770"/>
      <c r="AO24" s="1771"/>
      <c r="AP24" s="1757"/>
      <c r="AQ24" s="1758"/>
      <c r="AR24" s="1758"/>
      <c r="AS24" s="1759"/>
      <c r="AT24" s="1769"/>
      <c r="AU24" s="1770"/>
      <c r="AV24" s="1771"/>
      <c r="AW24" s="2091"/>
      <c r="AX24" s="2092"/>
      <c r="AY24" s="2092"/>
      <c r="AZ24" s="2092"/>
      <c r="BA24" s="2093"/>
      <c r="BB24" s="1757"/>
      <c r="BC24" s="1758"/>
      <c r="BD24" s="1758"/>
      <c r="BE24" s="1759"/>
      <c r="BF24" s="1769"/>
      <c r="BG24" s="1770"/>
      <c r="BH24" s="1771"/>
    </row>
    <row r="25" spans="1:87" ht="12" customHeight="1" x14ac:dyDescent="0.15">
      <c r="A25" s="1772"/>
      <c r="B25" s="1773"/>
      <c r="C25" s="1773"/>
      <c r="D25" s="1773"/>
      <c r="E25" s="1773"/>
      <c r="F25" s="1774"/>
      <c r="G25" s="1772"/>
      <c r="H25" s="1774"/>
      <c r="I25" s="1999" t="s">
        <v>978</v>
      </c>
      <c r="J25" s="2000"/>
      <c r="K25" s="1839" t="s">
        <v>979</v>
      </c>
      <c r="L25" s="1840"/>
      <c r="M25" s="1925" t="s">
        <v>980</v>
      </c>
      <c r="N25" s="1925"/>
      <c r="O25" s="1772"/>
      <c r="P25" s="1773"/>
      <c r="Q25" s="1773"/>
      <c r="R25" s="1773"/>
      <c r="S25" s="1773"/>
      <c r="T25" s="1772"/>
      <c r="U25" s="1773"/>
      <c r="V25" s="1773"/>
      <c r="W25" s="1774"/>
      <c r="X25" s="1772"/>
      <c r="Y25" s="1774"/>
      <c r="Z25" s="1772"/>
      <c r="AA25" s="1774"/>
      <c r="AB25" s="1772"/>
      <c r="AC25" s="1773"/>
      <c r="AD25" s="1774"/>
      <c r="AE25" s="1760"/>
      <c r="AF25" s="1761"/>
      <c r="AG25" s="1761"/>
      <c r="AH25" s="1762"/>
      <c r="AI25" s="1836"/>
      <c r="AJ25" s="1837"/>
      <c r="AK25" s="1837"/>
      <c r="AL25" s="1838"/>
      <c r="AM25" s="1772"/>
      <c r="AN25" s="1773"/>
      <c r="AO25" s="1774"/>
      <c r="AP25" s="1760"/>
      <c r="AQ25" s="1761"/>
      <c r="AR25" s="1761"/>
      <c r="AS25" s="1762"/>
      <c r="AT25" s="1772"/>
      <c r="AU25" s="1773"/>
      <c r="AV25" s="1774"/>
      <c r="AW25" s="2094"/>
      <c r="AX25" s="2095"/>
      <c r="AY25" s="2095"/>
      <c r="AZ25" s="2095"/>
      <c r="BA25" s="2096"/>
      <c r="BB25" s="1760"/>
      <c r="BC25" s="1761"/>
      <c r="BD25" s="1761"/>
      <c r="BE25" s="1762"/>
      <c r="BF25" s="1772"/>
      <c r="BG25" s="1773"/>
      <c r="BH25" s="1774"/>
    </row>
    <row r="26" spans="1:87" ht="20.100000000000001" customHeight="1" x14ac:dyDescent="0.15">
      <c r="A26" s="1908" t="str">
        <f>IF('償却資産明細書(印刷)'!B6="","",'償却資産明細書(印刷)'!B6)</f>
        <v/>
      </c>
      <c r="B26" s="1909"/>
      <c r="C26" s="1909"/>
      <c r="D26" s="1909"/>
      <c r="E26" s="1909"/>
      <c r="F26" s="1909"/>
      <c r="G26" s="1910" t="str">
        <f>IF('償却資産明細書(印刷)'!C6="","",'償却資産明細書(印刷)'!C6)</f>
        <v/>
      </c>
      <c r="H26" s="1911"/>
      <c r="I26" s="1782" t="str">
        <f>IF('償却資産明細書(印刷)'!D6="","",'償却資産明細書(印刷)'!D6)</f>
        <v/>
      </c>
      <c r="J26" s="1783"/>
      <c r="K26" s="1782" t="str">
        <f>IF('償却資産明細書(印刷)'!E6="","",'償却資産明細書(印刷)'!E6)</f>
        <v/>
      </c>
      <c r="L26" s="1783"/>
      <c r="M26" s="1798" t="str">
        <f>IF('償却資産明細書(印刷)'!F6="","",'償却資産明細書(印刷)'!F6)</f>
        <v/>
      </c>
      <c r="N26" s="1799"/>
      <c r="O26" s="1790" t="str">
        <f>IF('償却資産明細書(印刷)'!G6="","",'償却資産明細書(印刷)'!G6)</f>
        <v/>
      </c>
      <c r="P26" s="1791"/>
      <c r="Q26" s="1791"/>
      <c r="R26" s="1791"/>
      <c r="S26" s="1792"/>
      <c r="T26" s="1794" t="str">
        <f>IF('償却資産明細書(印刷)'!H6="","",'償却資産明細書(印刷)'!H6)</f>
        <v/>
      </c>
      <c r="U26" s="1794"/>
      <c r="V26" s="1794"/>
      <c r="W26" s="1794"/>
      <c r="X26" s="1795" t="str">
        <f>IF('償却資産明細書(印刷)'!I6="","",'償却資産明細書(印刷)'!I6)</f>
        <v/>
      </c>
      <c r="Y26" s="1796"/>
      <c r="Z26" s="1784" t="str">
        <f>IF('償却資産明細書(印刷)'!J6="","",'償却資産明細書(印刷)'!J6)</f>
        <v/>
      </c>
      <c r="AA26" s="1785"/>
      <c r="AB26" s="1793" t="str">
        <f>IF('償却資産明細書(印刷)'!K6="","",'償却資産明細書(印刷)'!K6)</f>
        <v/>
      </c>
      <c r="AC26" s="1793"/>
      <c r="AD26" s="1793"/>
      <c r="AE26" s="1788" t="str">
        <f>IF('償却資産明細書(印刷)'!L6="","",'償却資産明細書(印刷)'!L6)</f>
        <v/>
      </c>
      <c r="AF26" s="1789"/>
      <c r="AG26" s="1786">
        <v>12</v>
      </c>
      <c r="AH26" s="1787"/>
      <c r="AI26" s="1820" t="str">
        <f>IF('償却資産明細書(印刷)'!N6="","",'償却資産明細書(印刷)'!N6)</f>
        <v/>
      </c>
      <c r="AJ26" s="1821"/>
      <c r="AK26" s="1821"/>
      <c r="AL26" s="1822"/>
      <c r="AM26" s="1751" t="str">
        <f>IF('償却資産明細書(印刷)'!O6="","",'償却資産明細書(印刷)'!O6)</f>
        <v/>
      </c>
      <c r="AN26" s="1752"/>
      <c r="AO26" s="1753"/>
      <c r="AP26" s="1751" t="str">
        <f>IF('償却資産明細書(印刷)'!P6="","",'償却資産明細書(印刷)'!P6)</f>
        <v/>
      </c>
      <c r="AQ26" s="1752"/>
      <c r="AR26" s="1752"/>
      <c r="AS26" s="1753"/>
      <c r="AT26" s="1824" t="str">
        <f>IF('償却資産明細書(印刷)'!Q6="","",'償却資産明細書(印刷)'!Q6)</f>
        <v/>
      </c>
      <c r="AU26" s="1825"/>
      <c r="AV26" s="1826"/>
      <c r="AW26" s="2059" t="str">
        <f>IF('償却資産明細書(印刷)'!R6="","",'償却資産明細書(印刷)'!R6)</f>
        <v/>
      </c>
      <c r="AX26" s="2059"/>
      <c r="AY26" s="2059"/>
      <c r="AZ26" s="2059"/>
      <c r="BA26" s="2059"/>
      <c r="BB26" s="1751" t="str">
        <f>IF('償却資産明細書(印刷)'!S6="","",'償却資産明細書(印刷)'!S6)</f>
        <v/>
      </c>
      <c r="BC26" s="1752"/>
      <c r="BD26" s="1752"/>
      <c r="BE26" s="1753"/>
      <c r="BF26" s="2045" t="str">
        <f>IF('償却資産明細書(印刷)'!T6="","",'償却資産明細書(印刷)'!T6)</f>
        <v/>
      </c>
      <c r="BG26" s="2046"/>
      <c r="BH26" s="2047"/>
    </row>
    <row r="27" spans="1:87" ht="19.5" customHeight="1" x14ac:dyDescent="0.15">
      <c r="A27" s="1908" t="str">
        <f>IF('償却資産明細書(印刷)'!B7="","",'償却資産明細書(印刷)'!B7)</f>
        <v/>
      </c>
      <c r="B27" s="1909"/>
      <c r="C27" s="1909"/>
      <c r="D27" s="1909"/>
      <c r="E27" s="1909"/>
      <c r="F27" s="1909"/>
      <c r="G27" s="1910" t="str">
        <f>IF('償却資産明細書(印刷)'!C7="","",'償却資産明細書(印刷)'!C7)</f>
        <v/>
      </c>
      <c r="H27" s="1911"/>
      <c r="I27" s="1782" t="str">
        <f>IF('償却資産明細書(印刷)'!D7="","",'償却資産明細書(印刷)'!D7)</f>
        <v/>
      </c>
      <c r="J27" s="1783"/>
      <c r="K27" s="1782" t="str">
        <f>IF('償却資産明細書(印刷)'!E7="","",'償却資産明細書(印刷)'!E7)</f>
        <v/>
      </c>
      <c r="L27" s="1783"/>
      <c r="M27" s="1798" t="str">
        <f>IF('償却資産明細書(印刷)'!F7="","",'償却資産明細書(印刷)'!F7)</f>
        <v/>
      </c>
      <c r="N27" s="1799"/>
      <c r="O27" s="1790" t="str">
        <f>IF('償却資産明細書(印刷)'!G7="","",'償却資産明細書(印刷)'!G7)</f>
        <v/>
      </c>
      <c r="P27" s="1791"/>
      <c r="Q27" s="1791"/>
      <c r="R27" s="1791"/>
      <c r="S27" s="1792"/>
      <c r="T27" s="1794" t="str">
        <f>IF('償却資産明細書(印刷)'!H7="","",'償却資産明細書(印刷)'!H7)</f>
        <v/>
      </c>
      <c r="U27" s="1794"/>
      <c r="V27" s="1794"/>
      <c r="W27" s="1794"/>
      <c r="X27" s="1795" t="str">
        <f>IF('償却資産明細書(印刷)'!I7="","",'償却資産明細書(印刷)'!I7)</f>
        <v/>
      </c>
      <c r="Y27" s="1796"/>
      <c r="Z27" s="1784" t="str">
        <f>IF('償却資産明細書(印刷)'!J7="","",'償却資産明細書(印刷)'!J7)</f>
        <v/>
      </c>
      <c r="AA27" s="1785"/>
      <c r="AB27" s="1793" t="str">
        <f>IF('償却資産明細書(印刷)'!K7="","",'償却資産明細書(印刷)'!K7)</f>
        <v/>
      </c>
      <c r="AC27" s="1793"/>
      <c r="AD27" s="1793"/>
      <c r="AE27" s="1788" t="str">
        <f>IF('償却資産明細書(印刷)'!L7="","",'償却資産明細書(印刷)'!L7)</f>
        <v/>
      </c>
      <c r="AF27" s="1789"/>
      <c r="AG27" s="1786">
        <v>12</v>
      </c>
      <c r="AH27" s="1787"/>
      <c r="AI27" s="1820" t="str">
        <f>IF('償却資産明細書(印刷)'!N7="","",'償却資産明細書(印刷)'!N7)</f>
        <v/>
      </c>
      <c r="AJ27" s="1821"/>
      <c r="AK27" s="1821"/>
      <c r="AL27" s="1822"/>
      <c r="AM27" s="1751" t="str">
        <f>IF('償却資産明細書(印刷)'!O7="","",'償却資産明細書(印刷)'!O7)</f>
        <v/>
      </c>
      <c r="AN27" s="1752"/>
      <c r="AO27" s="1753"/>
      <c r="AP27" s="1751" t="str">
        <f>IF('償却資産明細書(印刷)'!P7="","",'償却資産明細書(印刷)'!P7)</f>
        <v/>
      </c>
      <c r="AQ27" s="1752"/>
      <c r="AR27" s="1752"/>
      <c r="AS27" s="1753"/>
      <c r="AT27" s="1824" t="str">
        <f>IF('償却資産明細書(印刷)'!Q7="","",'償却資産明細書(印刷)'!Q7)</f>
        <v/>
      </c>
      <c r="AU27" s="1825"/>
      <c r="AV27" s="1826"/>
      <c r="AW27" s="2059" t="str">
        <f>IF('償却資産明細書(印刷)'!R7="","",'償却資産明細書(印刷)'!R7)</f>
        <v/>
      </c>
      <c r="AX27" s="2059"/>
      <c r="AY27" s="2059"/>
      <c r="AZ27" s="2059"/>
      <c r="BA27" s="2059"/>
      <c r="BB27" s="1751" t="str">
        <f>IF('償却資産明細書(印刷)'!S7="","",'償却資産明細書(印刷)'!S7)</f>
        <v/>
      </c>
      <c r="BC27" s="1752"/>
      <c r="BD27" s="1752"/>
      <c r="BE27" s="1753"/>
      <c r="BF27" s="2045" t="str">
        <f>IF('償却資産明細書(印刷)'!T7="","",'償却資産明細書(印刷)'!T7)</f>
        <v/>
      </c>
      <c r="BG27" s="2046"/>
      <c r="BH27" s="2047"/>
    </row>
    <row r="28" spans="1:87" ht="19.5" customHeight="1" x14ac:dyDescent="0.15">
      <c r="A28" s="1908" t="str">
        <f>IF('償却資産明細書(印刷)'!B8="","",'償却資産明細書(印刷)'!B8)</f>
        <v/>
      </c>
      <c r="B28" s="1909"/>
      <c r="C28" s="1909"/>
      <c r="D28" s="1909"/>
      <c r="E28" s="1909"/>
      <c r="F28" s="1909"/>
      <c r="G28" s="1910" t="str">
        <f>IF('償却資産明細書(印刷)'!C8="","",'償却資産明細書(印刷)'!C8)</f>
        <v/>
      </c>
      <c r="H28" s="1911"/>
      <c r="I28" s="1782" t="str">
        <f>IF('償却資産明細書(印刷)'!D8="","",'償却資産明細書(印刷)'!D8)</f>
        <v/>
      </c>
      <c r="J28" s="1783"/>
      <c r="K28" s="1782" t="str">
        <f>IF('償却資産明細書(印刷)'!E8="","",'償却資産明細書(印刷)'!E8)</f>
        <v/>
      </c>
      <c r="L28" s="1783"/>
      <c r="M28" s="1798" t="str">
        <f>IF('償却資産明細書(印刷)'!F8="","",'償却資産明細書(印刷)'!F8)</f>
        <v/>
      </c>
      <c r="N28" s="1799"/>
      <c r="O28" s="1790" t="str">
        <f>IF('償却資産明細書(印刷)'!G8="","",'償却資産明細書(印刷)'!G8)</f>
        <v/>
      </c>
      <c r="P28" s="1791"/>
      <c r="Q28" s="1791"/>
      <c r="R28" s="1791"/>
      <c r="S28" s="1792"/>
      <c r="T28" s="1794" t="str">
        <f>IF('償却資産明細書(印刷)'!H8="","",'償却資産明細書(印刷)'!H8)</f>
        <v/>
      </c>
      <c r="U28" s="1794"/>
      <c r="V28" s="1794"/>
      <c r="W28" s="1794"/>
      <c r="X28" s="1795" t="str">
        <f>IF('償却資産明細書(印刷)'!I8="","",'償却資産明細書(印刷)'!I8)</f>
        <v/>
      </c>
      <c r="Y28" s="1796"/>
      <c r="Z28" s="1784" t="str">
        <f>IF('償却資産明細書(印刷)'!J8="","",'償却資産明細書(印刷)'!J8)</f>
        <v/>
      </c>
      <c r="AA28" s="1785"/>
      <c r="AB28" s="1793" t="str">
        <f>IF('償却資産明細書(印刷)'!K8="","",'償却資産明細書(印刷)'!K8)</f>
        <v/>
      </c>
      <c r="AC28" s="1793"/>
      <c r="AD28" s="1793"/>
      <c r="AE28" s="1788" t="str">
        <f>IF('償却資産明細書(印刷)'!L8="","",'償却資産明細書(印刷)'!L8)</f>
        <v/>
      </c>
      <c r="AF28" s="1789"/>
      <c r="AG28" s="1786">
        <v>12</v>
      </c>
      <c r="AH28" s="1787"/>
      <c r="AI28" s="1820" t="str">
        <f>IF('償却資産明細書(印刷)'!N8="","",'償却資産明細書(印刷)'!N8)</f>
        <v/>
      </c>
      <c r="AJ28" s="1821"/>
      <c r="AK28" s="1821"/>
      <c r="AL28" s="1822"/>
      <c r="AM28" s="1751" t="str">
        <f>IF('償却資産明細書(印刷)'!O8="","",'償却資産明細書(印刷)'!O8)</f>
        <v/>
      </c>
      <c r="AN28" s="1752"/>
      <c r="AO28" s="1753"/>
      <c r="AP28" s="1751" t="str">
        <f>IF('償却資産明細書(印刷)'!P8="","",'償却資産明細書(印刷)'!P8)</f>
        <v/>
      </c>
      <c r="AQ28" s="1752"/>
      <c r="AR28" s="1752"/>
      <c r="AS28" s="1753"/>
      <c r="AT28" s="1824" t="str">
        <f>IF('償却資産明細書(印刷)'!Q8="","",'償却資産明細書(印刷)'!Q8)</f>
        <v/>
      </c>
      <c r="AU28" s="1825"/>
      <c r="AV28" s="1826"/>
      <c r="AW28" s="2059" t="str">
        <f>IF('償却資産明細書(印刷)'!R8="","",'償却資産明細書(印刷)'!R8)</f>
        <v/>
      </c>
      <c r="AX28" s="2059"/>
      <c r="AY28" s="2059"/>
      <c r="AZ28" s="2059"/>
      <c r="BA28" s="2059"/>
      <c r="BB28" s="1751" t="str">
        <f>IF('償却資産明細書(印刷)'!S8="","",'償却資産明細書(印刷)'!S8)</f>
        <v/>
      </c>
      <c r="BC28" s="1752"/>
      <c r="BD28" s="1752"/>
      <c r="BE28" s="1753"/>
      <c r="BF28" s="2045" t="str">
        <f>IF('償却資産明細書(印刷)'!T8="","",'償却資産明細書(印刷)'!T8)</f>
        <v/>
      </c>
      <c r="BG28" s="2046"/>
      <c r="BH28" s="2047"/>
      <c r="BP28" s="371" t="str">
        <f>IF(BK23&gt;=8,CI28,"")</f>
        <v/>
      </c>
      <c r="BQ28" s="372"/>
      <c r="BR28" s="372"/>
      <c r="BS28" s="372"/>
      <c r="BT28" s="372"/>
      <c r="BU28" s="372"/>
      <c r="BV28" s="372"/>
      <c r="CI28" s="355" t="s">
        <v>372</v>
      </c>
    </row>
    <row r="29" spans="1:87" ht="20.100000000000001" customHeight="1" x14ac:dyDescent="0.15">
      <c r="A29" s="1908" t="str">
        <f>IF('償却資産明細書(印刷)'!B9="","",'償却資産明細書(印刷)'!B9)</f>
        <v/>
      </c>
      <c r="B29" s="1909"/>
      <c r="C29" s="1909"/>
      <c r="D29" s="1909"/>
      <c r="E29" s="1909"/>
      <c r="F29" s="1909"/>
      <c r="G29" s="1910" t="str">
        <f>IF('償却資産明細書(印刷)'!C9="","",'償却資産明細書(印刷)'!C9)</f>
        <v/>
      </c>
      <c r="H29" s="1911"/>
      <c r="I29" s="1782" t="str">
        <f>IF('償却資産明細書(印刷)'!D9="","",'償却資産明細書(印刷)'!D9)</f>
        <v/>
      </c>
      <c r="J29" s="1783"/>
      <c r="K29" s="1782" t="str">
        <f>IF('償却資産明細書(印刷)'!E9="","",'償却資産明細書(印刷)'!E9)</f>
        <v/>
      </c>
      <c r="L29" s="1783"/>
      <c r="M29" s="1798" t="str">
        <f>IF('償却資産明細書(印刷)'!F9="","",'償却資産明細書(印刷)'!F9)</f>
        <v/>
      </c>
      <c r="N29" s="1799"/>
      <c r="O29" s="1790" t="str">
        <f>IF('償却資産明細書(印刷)'!G9="","",'償却資産明細書(印刷)'!G9)</f>
        <v/>
      </c>
      <c r="P29" s="1791"/>
      <c r="Q29" s="1791"/>
      <c r="R29" s="1791"/>
      <c r="S29" s="1792"/>
      <c r="T29" s="1794" t="str">
        <f>IF('償却資産明細書(印刷)'!H9="","",'償却資産明細書(印刷)'!H9)</f>
        <v/>
      </c>
      <c r="U29" s="1794"/>
      <c r="V29" s="1794"/>
      <c r="W29" s="1794"/>
      <c r="X29" s="1795" t="str">
        <f>IF('償却資産明細書(印刷)'!I9="","",'償却資産明細書(印刷)'!I9)</f>
        <v/>
      </c>
      <c r="Y29" s="1796"/>
      <c r="Z29" s="1784" t="str">
        <f>IF('償却資産明細書(印刷)'!J9="","",'償却資産明細書(印刷)'!J9)</f>
        <v/>
      </c>
      <c r="AA29" s="1785"/>
      <c r="AB29" s="1793" t="str">
        <f>IF('償却資産明細書(印刷)'!K9="","",'償却資産明細書(印刷)'!K9)</f>
        <v/>
      </c>
      <c r="AC29" s="1793"/>
      <c r="AD29" s="1793"/>
      <c r="AE29" s="1788" t="str">
        <f>IF('償却資産明細書(印刷)'!L9="","",'償却資産明細書(印刷)'!L9)</f>
        <v/>
      </c>
      <c r="AF29" s="1789"/>
      <c r="AG29" s="1786">
        <v>12</v>
      </c>
      <c r="AH29" s="1787"/>
      <c r="AI29" s="1820" t="str">
        <f>IF('償却資産明細書(印刷)'!N9="","",'償却資産明細書(印刷)'!N9)</f>
        <v/>
      </c>
      <c r="AJ29" s="1821"/>
      <c r="AK29" s="1821"/>
      <c r="AL29" s="1822"/>
      <c r="AM29" s="1751" t="str">
        <f>IF('償却資産明細書(印刷)'!O9="","",'償却資産明細書(印刷)'!O9)</f>
        <v/>
      </c>
      <c r="AN29" s="1752"/>
      <c r="AO29" s="1753"/>
      <c r="AP29" s="1751" t="str">
        <f>IF('償却資産明細書(印刷)'!P9="","",'償却資産明細書(印刷)'!P9)</f>
        <v/>
      </c>
      <c r="AQ29" s="1752"/>
      <c r="AR29" s="1752"/>
      <c r="AS29" s="1753"/>
      <c r="AT29" s="1824" t="str">
        <f>IF('償却資産明細書(印刷)'!Q9="","",'償却資産明細書(印刷)'!Q9)</f>
        <v/>
      </c>
      <c r="AU29" s="1825"/>
      <c r="AV29" s="1826"/>
      <c r="AW29" s="2059" t="str">
        <f>IF('償却資産明細書(印刷)'!R9="","",'償却資産明細書(印刷)'!R9)</f>
        <v/>
      </c>
      <c r="AX29" s="2059"/>
      <c r="AY29" s="2059"/>
      <c r="AZ29" s="2059"/>
      <c r="BA29" s="2059"/>
      <c r="BB29" s="1751" t="str">
        <f>IF('償却資産明細書(印刷)'!S9="","",'償却資産明細書(印刷)'!S9)</f>
        <v/>
      </c>
      <c r="BC29" s="1752"/>
      <c r="BD29" s="1752"/>
      <c r="BE29" s="1753"/>
      <c r="BF29" s="2045" t="str">
        <f>IF('償却資産明細書(印刷)'!T9="","",'償却資産明細書(印刷)'!T9)</f>
        <v/>
      </c>
      <c r="BG29" s="2046"/>
      <c r="BH29" s="2047"/>
    </row>
    <row r="30" spans="1:87" ht="20.100000000000001" customHeight="1" x14ac:dyDescent="0.15">
      <c r="A30" s="1908" t="str">
        <f>IF('償却資産明細書(印刷)'!B10="","",'償却資産明細書(印刷)'!B10)</f>
        <v/>
      </c>
      <c r="B30" s="1909"/>
      <c r="C30" s="1909"/>
      <c r="D30" s="1909"/>
      <c r="E30" s="1909"/>
      <c r="F30" s="1909"/>
      <c r="G30" s="1910" t="str">
        <f>IF('償却資産明細書(印刷)'!C10="","",'償却資産明細書(印刷)'!C10)</f>
        <v/>
      </c>
      <c r="H30" s="1911"/>
      <c r="I30" s="1782" t="str">
        <f>IF('償却資産明細書(印刷)'!D10="","",'償却資産明細書(印刷)'!D10)</f>
        <v/>
      </c>
      <c r="J30" s="1783"/>
      <c r="K30" s="1782" t="str">
        <f>IF('償却資産明細書(印刷)'!E10="","",'償却資産明細書(印刷)'!E10)</f>
        <v/>
      </c>
      <c r="L30" s="1783"/>
      <c r="M30" s="1798" t="str">
        <f>IF('償却資産明細書(印刷)'!F10="","",'償却資産明細書(印刷)'!F10)</f>
        <v/>
      </c>
      <c r="N30" s="1799"/>
      <c r="O30" s="1790" t="str">
        <f>IF('償却資産明細書(印刷)'!G10="","",'償却資産明細書(印刷)'!G10)</f>
        <v/>
      </c>
      <c r="P30" s="1791"/>
      <c r="Q30" s="1791"/>
      <c r="R30" s="1791"/>
      <c r="S30" s="1792"/>
      <c r="T30" s="1794" t="str">
        <f>IF('償却資産明細書(印刷)'!H10="","",'償却資産明細書(印刷)'!H10)</f>
        <v/>
      </c>
      <c r="U30" s="1794"/>
      <c r="V30" s="1794"/>
      <c r="W30" s="1794"/>
      <c r="X30" s="1795" t="str">
        <f>IF('償却資産明細書(印刷)'!I10="","",'償却資産明細書(印刷)'!I10)</f>
        <v/>
      </c>
      <c r="Y30" s="1796"/>
      <c r="Z30" s="1784" t="str">
        <f>IF('償却資産明細書(印刷)'!J10="","",'償却資産明細書(印刷)'!J10)</f>
        <v/>
      </c>
      <c r="AA30" s="1785"/>
      <c r="AB30" s="1793" t="str">
        <f>IF('償却資産明細書(印刷)'!K10="","",'償却資産明細書(印刷)'!K10)</f>
        <v/>
      </c>
      <c r="AC30" s="1793"/>
      <c r="AD30" s="1793"/>
      <c r="AE30" s="1788" t="str">
        <f>IF('償却資産明細書(印刷)'!L10="","",'償却資産明細書(印刷)'!L10)</f>
        <v/>
      </c>
      <c r="AF30" s="1789"/>
      <c r="AG30" s="1786">
        <v>12</v>
      </c>
      <c r="AH30" s="1787"/>
      <c r="AI30" s="1820" t="str">
        <f>IF('償却資産明細書(印刷)'!N10="","",'償却資産明細書(印刷)'!N10)</f>
        <v/>
      </c>
      <c r="AJ30" s="1821"/>
      <c r="AK30" s="1821"/>
      <c r="AL30" s="1822"/>
      <c r="AM30" s="1751" t="str">
        <f>IF('償却資産明細書(印刷)'!O10="","",'償却資産明細書(印刷)'!O10)</f>
        <v/>
      </c>
      <c r="AN30" s="1752"/>
      <c r="AO30" s="1753"/>
      <c r="AP30" s="1751" t="str">
        <f>IF('償却資産明細書(印刷)'!P10="","",'償却資産明細書(印刷)'!P10)</f>
        <v/>
      </c>
      <c r="AQ30" s="1752"/>
      <c r="AR30" s="1752"/>
      <c r="AS30" s="1753"/>
      <c r="AT30" s="1824" t="str">
        <f>IF('償却資産明細書(印刷)'!Q10="","",'償却資産明細書(印刷)'!Q10)</f>
        <v/>
      </c>
      <c r="AU30" s="1825"/>
      <c r="AV30" s="1826"/>
      <c r="AW30" s="2059" t="str">
        <f>IF('償却資産明細書(印刷)'!R10="","",'償却資産明細書(印刷)'!R10)</f>
        <v/>
      </c>
      <c r="AX30" s="2059"/>
      <c r="AY30" s="2059"/>
      <c r="AZ30" s="2059"/>
      <c r="BA30" s="2059"/>
      <c r="BB30" s="1751" t="str">
        <f>IF('償却資産明細書(印刷)'!S10="","",'償却資産明細書(印刷)'!S10)</f>
        <v/>
      </c>
      <c r="BC30" s="1752"/>
      <c r="BD30" s="1752"/>
      <c r="BE30" s="1753"/>
      <c r="BF30" s="2045" t="str">
        <f>IF('償却資産明細書(印刷)'!T10="","",'償却資産明細書(印刷)'!T10)</f>
        <v/>
      </c>
      <c r="BG30" s="2046"/>
      <c r="BH30" s="2047"/>
    </row>
    <row r="31" spans="1:87" ht="20.100000000000001" customHeight="1" x14ac:dyDescent="0.15">
      <c r="A31" s="1908" t="str">
        <f>IF('償却資産明細書(印刷)'!B11="","",'償却資産明細書(印刷)'!B11)</f>
        <v/>
      </c>
      <c r="B31" s="1909"/>
      <c r="C31" s="1909"/>
      <c r="D31" s="1909"/>
      <c r="E31" s="1909"/>
      <c r="F31" s="1909"/>
      <c r="G31" s="1910" t="str">
        <f>IF('償却資産明細書(印刷)'!C11="","",'償却資産明細書(印刷)'!C11)</f>
        <v/>
      </c>
      <c r="H31" s="1911"/>
      <c r="I31" s="1782" t="str">
        <f>IF('償却資産明細書(印刷)'!D11="","",'償却資産明細書(印刷)'!D11)</f>
        <v/>
      </c>
      <c r="J31" s="1783"/>
      <c r="K31" s="1782" t="str">
        <f>IF('償却資産明細書(印刷)'!E11="","",'償却資産明細書(印刷)'!E11)</f>
        <v/>
      </c>
      <c r="L31" s="1783"/>
      <c r="M31" s="1798" t="str">
        <f>IF('償却資産明細書(印刷)'!F11="","",'償却資産明細書(印刷)'!F11)</f>
        <v/>
      </c>
      <c r="N31" s="1799"/>
      <c r="O31" s="1790" t="str">
        <f>IF('償却資産明細書(印刷)'!G11="","",'償却資産明細書(印刷)'!G11)</f>
        <v/>
      </c>
      <c r="P31" s="1791"/>
      <c r="Q31" s="1791"/>
      <c r="R31" s="1791"/>
      <c r="S31" s="1792"/>
      <c r="T31" s="1794" t="str">
        <f>IF('償却資産明細書(印刷)'!H11="","",'償却資産明細書(印刷)'!H11)</f>
        <v/>
      </c>
      <c r="U31" s="1794"/>
      <c r="V31" s="1794"/>
      <c r="W31" s="1794"/>
      <c r="X31" s="1795" t="str">
        <f>IF('償却資産明細書(印刷)'!I11="","",'償却資産明細書(印刷)'!I11)</f>
        <v/>
      </c>
      <c r="Y31" s="1796"/>
      <c r="Z31" s="1784" t="str">
        <f>IF('償却資産明細書(印刷)'!J11="","",'償却資産明細書(印刷)'!J11)</f>
        <v/>
      </c>
      <c r="AA31" s="1785"/>
      <c r="AB31" s="1793" t="str">
        <f>IF('償却資産明細書(印刷)'!K11="","",'償却資産明細書(印刷)'!K11)</f>
        <v/>
      </c>
      <c r="AC31" s="1793"/>
      <c r="AD31" s="1793"/>
      <c r="AE31" s="1788" t="str">
        <f>IF('償却資産明細書(印刷)'!L11="","",'償却資産明細書(印刷)'!L11)</f>
        <v/>
      </c>
      <c r="AF31" s="1789"/>
      <c r="AG31" s="1786">
        <v>12</v>
      </c>
      <c r="AH31" s="1787"/>
      <c r="AI31" s="1820" t="str">
        <f>IF('償却資産明細書(印刷)'!N11="","",'償却資産明細書(印刷)'!N11)</f>
        <v/>
      </c>
      <c r="AJ31" s="1821"/>
      <c r="AK31" s="1821"/>
      <c r="AL31" s="1822"/>
      <c r="AM31" s="1751" t="str">
        <f>IF('償却資産明細書(印刷)'!O11="","",'償却資産明細書(印刷)'!O11)</f>
        <v/>
      </c>
      <c r="AN31" s="1752"/>
      <c r="AO31" s="1753"/>
      <c r="AP31" s="1751" t="str">
        <f>IF('償却資産明細書(印刷)'!P11="","",'償却資産明細書(印刷)'!P11)</f>
        <v/>
      </c>
      <c r="AQ31" s="1752"/>
      <c r="AR31" s="1752"/>
      <c r="AS31" s="1753"/>
      <c r="AT31" s="1824" t="str">
        <f>IF('償却資産明細書(印刷)'!Q11="","",'償却資産明細書(印刷)'!Q11)</f>
        <v/>
      </c>
      <c r="AU31" s="1825"/>
      <c r="AV31" s="1826"/>
      <c r="AW31" s="2059" t="str">
        <f>IF('償却資産明細書(印刷)'!R11="","",'償却資産明細書(印刷)'!R11)</f>
        <v/>
      </c>
      <c r="AX31" s="2059"/>
      <c r="AY31" s="2059"/>
      <c r="AZ31" s="2059"/>
      <c r="BA31" s="2059"/>
      <c r="BB31" s="1751" t="str">
        <f>IF('償却資産明細書(印刷)'!S11="","",'償却資産明細書(印刷)'!S11)</f>
        <v/>
      </c>
      <c r="BC31" s="1752"/>
      <c r="BD31" s="1752"/>
      <c r="BE31" s="1753"/>
      <c r="BF31" s="2045" t="str">
        <f>IF('償却資産明細書(印刷)'!T11="","",'償却資産明細書(印刷)'!T11)</f>
        <v/>
      </c>
      <c r="BG31" s="2046"/>
      <c r="BH31" s="2047"/>
    </row>
    <row r="32" spans="1:87" ht="20.100000000000001" customHeight="1" thickBot="1" x14ac:dyDescent="0.2">
      <c r="A32" s="1908" t="str">
        <f>IF('償却資産明細書(印刷)'!B12="","",'償却資産明細書(印刷)'!B12)</f>
        <v/>
      </c>
      <c r="B32" s="1909"/>
      <c r="C32" s="1909"/>
      <c r="D32" s="1909"/>
      <c r="E32" s="1909"/>
      <c r="F32" s="1909"/>
      <c r="G32" s="1910" t="str">
        <f>IF('償却資産明細書(印刷)'!C12="","",'償却資産明細書(印刷)'!C12)</f>
        <v/>
      </c>
      <c r="H32" s="1911"/>
      <c r="I32" s="1782" t="str">
        <f>IF('償却資産明細書(印刷)'!D12="","",'償却資産明細書(印刷)'!D12)</f>
        <v/>
      </c>
      <c r="J32" s="1783"/>
      <c r="K32" s="1782" t="str">
        <f>IF('償却資産明細書(印刷)'!E12="","",'償却資産明細書(印刷)'!E12)</f>
        <v/>
      </c>
      <c r="L32" s="1783"/>
      <c r="M32" s="1798" t="str">
        <f>IF('償却資産明細書(印刷)'!F12="","",'償却資産明細書(印刷)'!F12)</f>
        <v/>
      </c>
      <c r="N32" s="1799"/>
      <c r="O32" s="1790" t="str">
        <f>IF('償却資産明細書(印刷)'!G12="","",'償却資産明細書(印刷)'!G12)</f>
        <v/>
      </c>
      <c r="P32" s="1791"/>
      <c r="Q32" s="1791"/>
      <c r="R32" s="1791"/>
      <c r="S32" s="1792"/>
      <c r="T32" s="1794" t="str">
        <f>IF('償却資産明細書(印刷)'!H12="","",'償却資産明細書(印刷)'!H12)</f>
        <v/>
      </c>
      <c r="U32" s="1794"/>
      <c r="V32" s="1794"/>
      <c r="W32" s="1794"/>
      <c r="X32" s="1795" t="str">
        <f>IF('償却資産明細書(印刷)'!I12="","",'償却資産明細書(印刷)'!I12)</f>
        <v/>
      </c>
      <c r="Y32" s="1796"/>
      <c r="Z32" s="1784" t="str">
        <f>IF('償却資産明細書(印刷)'!J12="","",'償却資産明細書(印刷)'!J12)</f>
        <v/>
      </c>
      <c r="AA32" s="1785"/>
      <c r="AB32" s="1793" t="str">
        <f>IF('償却資産明細書(印刷)'!K12="","",'償却資産明細書(印刷)'!K12)</f>
        <v/>
      </c>
      <c r="AC32" s="1793"/>
      <c r="AD32" s="1793"/>
      <c r="AE32" s="1788" t="str">
        <f>IF('償却資産明細書(印刷)'!L12="","",'償却資産明細書(印刷)'!L12)</f>
        <v/>
      </c>
      <c r="AF32" s="1789"/>
      <c r="AG32" s="1829">
        <v>12</v>
      </c>
      <c r="AH32" s="1830"/>
      <c r="AI32" s="1820" t="str">
        <f>IF('償却資産明細書(印刷)'!N12="","",'償却資産明細書(印刷)'!N12)</f>
        <v/>
      </c>
      <c r="AJ32" s="1821"/>
      <c r="AK32" s="1821"/>
      <c r="AL32" s="1822"/>
      <c r="AM32" s="1751" t="str">
        <f>IF('償却資産明細書(印刷)'!O12="","",'償却資産明細書(印刷)'!O12)</f>
        <v/>
      </c>
      <c r="AN32" s="1752"/>
      <c r="AO32" s="1753"/>
      <c r="AP32" s="1751" t="str">
        <f>IF('償却資産明細書(印刷)'!P12="","",'償却資産明細書(印刷)'!P12)</f>
        <v/>
      </c>
      <c r="AQ32" s="1752"/>
      <c r="AR32" s="1752"/>
      <c r="AS32" s="1753"/>
      <c r="AT32" s="1824" t="str">
        <f>IF('償却資産明細書(印刷)'!Q12="","",'償却資産明細書(印刷)'!Q12)</f>
        <v/>
      </c>
      <c r="AU32" s="1825"/>
      <c r="AV32" s="1826"/>
      <c r="AW32" s="2059" t="str">
        <f>IF('償却資産明細書(印刷)'!R12="","",'償却資産明細書(印刷)'!R12)</f>
        <v/>
      </c>
      <c r="AX32" s="2059"/>
      <c r="AY32" s="2059"/>
      <c r="AZ32" s="2059"/>
      <c r="BA32" s="2059"/>
      <c r="BB32" s="1751" t="str">
        <f>IF('償却資産明細書(印刷)'!S12="","",'償却資産明細書(印刷)'!S12)</f>
        <v/>
      </c>
      <c r="BC32" s="1752"/>
      <c r="BD32" s="1752"/>
      <c r="BE32" s="1753"/>
      <c r="BF32" s="2045" t="str">
        <f>IF('償却資産明細書(印刷)'!T12="","",'償却資産明細書(印刷)'!T12)</f>
        <v/>
      </c>
      <c r="BG32" s="2046"/>
      <c r="BH32" s="2047"/>
    </row>
    <row r="33" spans="1:62" ht="9.9499999999999993" customHeight="1" x14ac:dyDescent="0.15">
      <c r="A33" s="1902" t="s">
        <v>56</v>
      </c>
      <c r="B33" s="1903"/>
      <c r="C33" s="1903"/>
      <c r="D33" s="1903"/>
      <c r="E33" s="1903"/>
      <c r="F33" s="1904"/>
      <c r="G33" s="1912"/>
      <c r="H33" s="1912"/>
      <c r="I33" s="1912"/>
      <c r="J33" s="1912"/>
      <c r="K33" s="1912"/>
      <c r="L33" s="1912"/>
      <c r="M33" s="1912"/>
      <c r="N33" s="1912"/>
      <c r="O33" s="1797"/>
      <c r="P33" s="1797"/>
      <c r="Q33" s="1797"/>
      <c r="R33" s="1797"/>
      <c r="S33" s="1797"/>
      <c r="T33" s="1797"/>
      <c r="U33" s="1797"/>
      <c r="V33" s="1797"/>
      <c r="W33" s="1797"/>
      <c r="X33" s="1797"/>
      <c r="Y33" s="1797"/>
      <c r="Z33" s="1797"/>
      <c r="AA33" s="1797"/>
      <c r="AB33" s="1797"/>
      <c r="AC33" s="1797"/>
      <c r="AD33" s="1797"/>
      <c r="AE33" s="1797"/>
      <c r="AF33" s="1797"/>
      <c r="AG33" s="1797"/>
      <c r="AH33" s="1797"/>
      <c r="AI33" s="1823">
        <f>'償却資産明細書(印刷)'!N29</f>
        <v>0</v>
      </c>
      <c r="AJ33" s="1823"/>
      <c r="AK33" s="1823"/>
      <c r="AL33" s="1823"/>
      <c r="AM33" s="1823"/>
      <c r="AN33" s="1823"/>
      <c r="AO33" s="1823"/>
      <c r="AP33" s="1823">
        <f>'償却資産明細書(印刷)'!P29</f>
        <v>0</v>
      </c>
      <c r="AQ33" s="1823"/>
      <c r="AR33" s="1823"/>
      <c r="AS33" s="1823"/>
      <c r="AT33" s="1827"/>
      <c r="AU33" s="1827"/>
      <c r="AV33" s="1828"/>
      <c r="AW33" s="266" t="s">
        <v>125</v>
      </c>
      <c r="AX33" s="2055">
        <f>'償却資産明細書(印刷)'!R29</f>
        <v>0</v>
      </c>
      <c r="AY33" s="2055"/>
      <c r="AZ33" s="2055"/>
      <c r="BA33" s="2056"/>
      <c r="BB33" s="2050">
        <f>'償却資産明細書(印刷)'!S29</f>
        <v>0</v>
      </c>
      <c r="BC33" s="2051"/>
      <c r="BD33" s="2051"/>
      <c r="BE33" s="2052"/>
      <c r="BF33" s="2048"/>
      <c r="BG33" s="2048"/>
      <c r="BH33" s="2048"/>
    </row>
    <row r="34" spans="1:62" ht="9.9499999999999993" customHeight="1" thickBot="1" x14ac:dyDescent="0.2">
      <c r="A34" s="1905"/>
      <c r="B34" s="1906"/>
      <c r="C34" s="1906"/>
      <c r="D34" s="1906"/>
      <c r="E34" s="1906"/>
      <c r="F34" s="1907"/>
      <c r="G34" s="1912"/>
      <c r="H34" s="1912"/>
      <c r="I34" s="1912"/>
      <c r="J34" s="1912"/>
      <c r="K34" s="1912"/>
      <c r="L34" s="1912"/>
      <c r="M34" s="1912"/>
      <c r="N34" s="1912"/>
      <c r="O34" s="1797"/>
      <c r="P34" s="1797"/>
      <c r="Q34" s="1797"/>
      <c r="R34" s="1797"/>
      <c r="S34" s="1797"/>
      <c r="T34" s="1797"/>
      <c r="U34" s="1797"/>
      <c r="V34" s="1797"/>
      <c r="W34" s="1797"/>
      <c r="X34" s="1797"/>
      <c r="Y34" s="1797"/>
      <c r="Z34" s="1797"/>
      <c r="AA34" s="1797"/>
      <c r="AB34" s="1797"/>
      <c r="AC34" s="1797"/>
      <c r="AD34" s="1797"/>
      <c r="AE34" s="1797"/>
      <c r="AF34" s="1797"/>
      <c r="AG34" s="1797"/>
      <c r="AH34" s="1797"/>
      <c r="AI34" s="1823"/>
      <c r="AJ34" s="1823"/>
      <c r="AK34" s="1823"/>
      <c r="AL34" s="1823"/>
      <c r="AM34" s="1823"/>
      <c r="AN34" s="1823"/>
      <c r="AO34" s="1823"/>
      <c r="AP34" s="1823"/>
      <c r="AQ34" s="1823"/>
      <c r="AR34" s="1823"/>
      <c r="AS34" s="1823"/>
      <c r="AT34" s="1827"/>
      <c r="AU34" s="1827"/>
      <c r="AV34" s="1828"/>
      <c r="AW34" s="267"/>
      <c r="AX34" s="2057"/>
      <c r="AY34" s="2057"/>
      <c r="AZ34" s="2057"/>
      <c r="BA34" s="2058"/>
      <c r="BB34" s="2053"/>
      <c r="BC34" s="2053"/>
      <c r="BD34" s="2053"/>
      <c r="BE34" s="2054"/>
      <c r="BF34" s="2048"/>
      <c r="BG34" s="2048"/>
      <c r="BH34" s="2048"/>
    </row>
    <row r="35" spans="1:62" ht="21" customHeight="1" x14ac:dyDescent="0.15">
      <c r="A35" s="1913" t="s">
        <v>996</v>
      </c>
      <c r="B35" s="1913"/>
      <c r="C35" s="1913"/>
      <c r="D35" s="1913"/>
      <c r="E35" s="1913"/>
      <c r="F35" s="1913"/>
      <c r="G35" s="1913"/>
      <c r="H35" s="1913"/>
      <c r="I35" s="1913"/>
      <c r="J35" s="1913"/>
      <c r="K35" s="1913"/>
      <c r="L35" s="1913"/>
      <c r="M35" s="1914" t="s">
        <v>997</v>
      </c>
      <c r="N35" s="1914"/>
      <c r="O35" s="1914"/>
      <c r="P35" s="1914"/>
      <c r="Q35" s="1914"/>
      <c r="R35" s="1914"/>
      <c r="S35" s="1914"/>
      <c r="T35" s="1914"/>
      <c r="U35" s="1914"/>
      <c r="V35" s="1914"/>
      <c r="W35" s="1914"/>
      <c r="X35" s="1914"/>
      <c r="Y35" s="1914"/>
      <c r="Z35" s="1914"/>
      <c r="AA35" s="1914"/>
      <c r="AB35" s="1914"/>
      <c r="AC35" s="1914"/>
      <c r="AD35" s="92"/>
      <c r="AE35" s="92"/>
      <c r="AF35" s="92"/>
      <c r="AG35" s="92"/>
      <c r="AH35" s="92"/>
      <c r="AI35" s="92"/>
      <c r="AJ35" s="92"/>
      <c r="AK35" s="92"/>
      <c r="AL35" s="92"/>
      <c r="AM35" s="92"/>
      <c r="AN35" s="92"/>
      <c r="AO35" s="92"/>
      <c r="AP35" s="92"/>
      <c r="AQ35" s="92"/>
      <c r="AR35" s="93"/>
      <c r="AS35" s="93"/>
      <c r="AT35" s="93"/>
      <c r="AU35" s="93"/>
      <c r="AV35" s="92"/>
      <c r="AW35" s="92"/>
      <c r="AX35" s="92"/>
      <c r="AY35" s="2049" t="s">
        <v>998</v>
      </c>
      <c r="AZ35" s="2049"/>
      <c r="BA35" s="2049"/>
      <c r="BB35" s="2049"/>
      <c r="BC35" s="2049"/>
      <c r="BD35" s="2049"/>
      <c r="BE35" s="2049"/>
      <c r="BF35" s="2049"/>
      <c r="BG35" s="2049"/>
      <c r="BH35" s="2049"/>
      <c r="BI35" s="81"/>
      <c r="BJ35" s="81"/>
    </row>
    <row r="36" spans="1:62" ht="15" customHeight="1" x14ac:dyDescent="0.15">
      <c r="A36" s="1915" t="s">
        <v>1051</v>
      </c>
      <c r="B36" s="1861"/>
      <c r="C36" s="1861"/>
      <c r="D36" s="1916"/>
      <c r="E36" s="1915" t="s">
        <v>1059</v>
      </c>
      <c r="F36" s="1861"/>
      <c r="G36" s="1861"/>
      <c r="H36" s="1916"/>
      <c r="I36" s="123" t="s">
        <v>1001</v>
      </c>
      <c r="J36" s="121"/>
      <c r="K36" s="121"/>
      <c r="L36" s="122"/>
      <c r="M36" s="1803" t="s">
        <v>999</v>
      </c>
      <c r="N36" s="1804"/>
      <c r="O36" s="1804"/>
      <c r="P36" s="1804"/>
      <c r="Q36" s="1804"/>
      <c r="R36" s="1804"/>
      <c r="S36" s="1804"/>
      <c r="T36" s="1804"/>
      <c r="U36" s="1804"/>
      <c r="V36" s="1804"/>
      <c r="W36" s="1804"/>
      <c r="X36" s="1804"/>
      <c r="Y36" s="1804"/>
      <c r="Z36" s="1804"/>
      <c r="AA36" s="1804"/>
      <c r="AB36" s="1804"/>
      <c r="AC36" s="1804"/>
      <c r="AD36" s="1804"/>
      <c r="AE36" s="1804"/>
      <c r="AF36" s="1804"/>
      <c r="AG36" s="1804"/>
      <c r="AH36" s="1804"/>
      <c r="AI36" s="1804"/>
      <c r="AJ36" s="1805"/>
      <c r="AK36" s="1800" t="s">
        <v>1002</v>
      </c>
      <c r="AL36" s="1801"/>
      <c r="AM36" s="1801"/>
      <c r="AN36" s="1801"/>
      <c r="AO36" s="1802"/>
      <c r="AP36" s="1800" t="s">
        <v>1003</v>
      </c>
      <c r="AQ36" s="1801"/>
      <c r="AR36" s="1801"/>
      <c r="AS36" s="1801"/>
      <c r="AT36" s="1802"/>
      <c r="AU36" s="2076" t="s">
        <v>1054</v>
      </c>
      <c r="AV36" s="2077"/>
      <c r="AW36" s="2077"/>
      <c r="AX36" s="2078"/>
      <c r="AY36" s="2036"/>
      <c r="AZ36" s="2037"/>
      <c r="BA36" s="2037"/>
      <c r="BB36" s="2037"/>
      <c r="BC36" s="2037"/>
      <c r="BD36" s="2037"/>
      <c r="BE36" s="2037"/>
      <c r="BF36" s="2037"/>
      <c r="BG36" s="2037"/>
      <c r="BH36" s="2038"/>
      <c r="BI36" s="81"/>
      <c r="BJ36" s="81"/>
    </row>
    <row r="37" spans="1:62" ht="15" customHeight="1" x14ac:dyDescent="0.15">
      <c r="A37" s="1917"/>
      <c r="B37" s="1807"/>
      <c r="C37" s="1807"/>
      <c r="D37" s="1808"/>
      <c r="E37" s="1917"/>
      <c r="F37" s="1807"/>
      <c r="G37" s="1807"/>
      <c r="H37" s="1808"/>
      <c r="I37" s="1806" t="s">
        <v>1052</v>
      </c>
      <c r="J37" s="1807"/>
      <c r="K37" s="1807"/>
      <c r="L37" s="1808"/>
      <c r="M37" s="123" t="s">
        <v>1004</v>
      </c>
      <c r="N37" s="121"/>
      <c r="O37" s="124"/>
      <c r="P37" s="124"/>
      <c r="Q37" s="125"/>
      <c r="R37" s="126" t="s">
        <v>1005</v>
      </c>
      <c r="S37" s="126"/>
      <c r="T37" s="126"/>
      <c r="U37" s="126"/>
      <c r="V37" s="126"/>
      <c r="W37" s="127" t="s">
        <v>12</v>
      </c>
      <c r="X37" s="124"/>
      <c r="Y37" s="124"/>
      <c r="Z37" s="125"/>
      <c r="AA37" s="126" t="s">
        <v>13</v>
      </c>
      <c r="AB37" s="126"/>
      <c r="AC37" s="126"/>
      <c r="AD37" s="126"/>
      <c r="AE37" s="126"/>
      <c r="AF37" s="127" t="s">
        <v>14</v>
      </c>
      <c r="AG37" s="124"/>
      <c r="AH37" s="124"/>
      <c r="AI37" s="124"/>
      <c r="AJ37" s="125"/>
      <c r="AK37" s="1819" t="s">
        <v>29</v>
      </c>
      <c r="AL37" s="1813"/>
      <c r="AM37" s="1813"/>
      <c r="AN37" s="1813"/>
      <c r="AO37" s="1813"/>
      <c r="AP37" s="1818" t="s">
        <v>1008</v>
      </c>
      <c r="AQ37" s="1813"/>
      <c r="AR37" s="1813"/>
      <c r="AS37" s="1813"/>
      <c r="AT37" s="1814"/>
      <c r="AU37" s="1818"/>
      <c r="AV37" s="1813"/>
      <c r="AW37" s="1813"/>
      <c r="AX37" s="1814"/>
      <c r="AY37" s="2039"/>
      <c r="AZ37" s="2040"/>
      <c r="BA37" s="2040"/>
      <c r="BB37" s="2040"/>
      <c r="BC37" s="2040"/>
      <c r="BD37" s="2040"/>
      <c r="BE37" s="2040"/>
      <c r="BF37" s="2040"/>
      <c r="BG37" s="2040"/>
      <c r="BH37" s="2041"/>
      <c r="BI37" s="81"/>
      <c r="BJ37" s="81"/>
    </row>
    <row r="38" spans="1:62" ht="18" customHeight="1" x14ac:dyDescent="0.15">
      <c r="A38" s="1917"/>
      <c r="B38" s="1807"/>
      <c r="C38" s="1807"/>
      <c r="D38" s="1808"/>
      <c r="E38" s="1917"/>
      <c r="F38" s="1807"/>
      <c r="G38" s="1807"/>
      <c r="H38" s="1808"/>
      <c r="I38" s="1917"/>
      <c r="J38" s="1807"/>
      <c r="K38" s="1807"/>
      <c r="L38" s="1808"/>
      <c r="M38" s="1806" t="s">
        <v>1000</v>
      </c>
      <c r="N38" s="1807"/>
      <c r="O38" s="1807"/>
      <c r="P38" s="1807"/>
      <c r="Q38" s="1808"/>
      <c r="R38" s="1819" t="s">
        <v>1006</v>
      </c>
      <c r="S38" s="1813"/>
      <c r="T38" s="1813"/>
      <c r="U38" s="1813"/>
      <c r="V38" s="1813"/>
      <c r="W38" s="1812" t="s">
        <v>1050</v>
      </c>
      <c r="X38" s="1813"/>
      <c r="Y38" s="1813"/>
      <c r="Z38" s="1814"/>
      <c r="AA38" s="1819" t="s">
        <v>1007</v>
      </c>
      <c r="AB38" s="1813"/>
      <c r="AC38" s="1813"/>
      <c r="AD38" s="1813"/>
      <c r="AE38" s="1813"/>
      <c r="AF38" s="1812" t="s">
        <v>15</v>
      </c>
      <c r="AG38" s="1813"/>
      <c r="AH38" s="1813"/>
      <c r="AI38" s="1813"/>
      <c r="AJ38" s="1814"/>
      <c r="AK38" s="1813"/>
      <c r="AL38" s="1813"/>
      <c r="AM38" s="1813"/>
      <c r="AN38" s="1813"/>
      <c r="AO38" s="1813"/>
      <c r="AP38" s="1818"/>
      <c r="AQ38" s="1813"/>
      <c r="AR38" s="1813"/>
      <c r="AS38" s="1813"/>
      <c r="AT38" s="1814"/>
      <c r="AU38" s="1818"/>
      <c r="AV38" s="1813"/>
      <c r="AW38" s="1813"/>
      <c r="AX38" s="1814"/>
      <c r="AY38" s="2039"/>
      <c r="AZ38" s="2040"/>
      <c r="BA38" s="2040"/>
      <c r="BB38" s="2040"/>
      <c r="BC38" s="2040"/>
      <c r="BD38" s="2040"/>
      <c r="BE38" s="2040"/>
      <c r="BF38" s="2040"/>
      <c r="BG38" s="2040"/>
      <c r="BH38" s="2041"/>
      <c r="BI38" s="81"/>
      <c r="BJ38" s="81"/>
    </row>
    <row r="39" spans="1:62" ht="18" customHeight="1" x14ac:dyDescent="0.15">
      <c r="A39" s="1809"/>
      <c r="B39" s="1810"/>
      <c r="C39" s="1810"/>
      <c r="D39" s="1811"/>
      <c r="E39" s="1917"/>
      <c r="F39" s="1807"/>
      <c r="G39" s="1807"/>
      <c r="H39" s="1808"/>
      <c r="I39" s="1809"/>
      <c r="J39" s="1810"/>
      <c r="K39" s="1810"/>
      <c r="L39" s="1811"/>
      <c r="M39" s="1809"/>
      <c r="N39" s="1810"/>
      <c r="O39" s="1810"/>
      <c r="P39" s="1810"/>
      <c r="Q39" s="1811"/>
      <c r="R39" s="1816"/>
      <c r="S39" s="1816"/>
      <c r="T39" s="1816"/>
      <c r="U39" s="1816"/>
      <c r="V39" s="1816"/>
      <c r="W39" s="1815"/>
      <c r="X39" s="1816"/>
      <c r="Y39" s="1816"/>
      <c r="Z39" s="1817"/>
      <c r="AA39" s="1816"/>
      <c r="AB39" s="1816"/>
      <c r="AC39" s="1816"/>
      <c r="AD39" s="1816"/>
      <c r="AE39" s="1816"/>
      <c r="AF39" s="1815"/>
      <c r="AG39" s="1816"/>
      <c r="AH39" s="1816"/>
      <c r="AI39" s="1816"/>
      <c r="AJ39" s="1817"/>
      <c r="AK39" s="1816"/>
      <c r="AL39" s="1816"/>
      <c r="AM39" s="1816"/>
      <c r="AN39" s="1816"/>
      <c r="AO39" s="1816"/>
      <c r="AP39" s="1815" t="s">
        <v>1019</v>
      </c>
      <c r="AQ39" s="1816"/>
      <c r="AR39" s="1816"/>
      <c r="AS39" s="1816"/>
      <c r="AT39" s="1817"/>
      <c r="AU39" s="1815"/>
      <c r="AV39" s="1816"/>
      <c r="AW39" s="1816"/>
      <c r="AX39" s="1817"/>
      <c r="AY39" s="2039"/>
      <c r="AZ39" s="2040"/>
      <c r="BA39" s="2040"/>
      <c r="BB39" s="2040"/>
      <c r="BC39" s="2040"/>
      <c r="BD39" s="2040"/>
      <c r="BE39" s="2040"/>
      <c r="BF39" s="2040"/>
      <c r="BG39" s="2040"/>
      <c r="BH39" s="2041"/>
      <c r="BI39" s="81"/>
      <c r="BJ39" s="81"/>
    </row>
    <row r="40" spans="1:62" ht="15" customHeight="1" x14ac:dyDescent="0.15">
      <c r="A40" s="1918"/>
      <c r="B40" s="1919"/>
      <c r="C40" s="1919"/>
      <c r="D40" s="1919"/>
      <c r="E40" s="1868"/>
      <c r="F40" s="1869"/>
      <c r="G40" s="1869"/>
      <c r="H40" s="1870"/>
      <c r="I40" s="1897"/>
      <c r="J40" s="1898"/>
      <c r="K40" s="1898"/>
      <c r="L40" s="94" t="s">
        <v>909</v>
      </c>
      <c r="M40" s="1897"/>
      <c r="N40" s="1898"/>
      <c r="O40" s="1898"/>
      <c r="P40" s="1898"/>
      <c r="Q40" s="94" t="s">
        <v>909</v>
      </c>
      <c r="R40" s="1889"/>
      <c r="S40" s="1890"/>
      <c r="T40" s="1890"/>
      <c r="U40" s="1890"/>
      <c r="V40" s="94" t="s">
        <v>909</v>
      </c>
      <c r="W40" s="1887">
        <f>M40+R40</f>
        <v>0</v>
      </c>
      <c r="X40" s="1888"/>
      <c r="Y40" s="1888"/>
      <c r="Z40" s="155" t="s">
        <v>909</v>
      </c>
      <c r="AA40" s="1889"/>
      <c r="AB40" s="1890"/>
      <c r="AC40" s="1890"/>
      <c r="AD40" s="1890"/>
      <c r="AE40" s="95" t="s">
        <v>909</v>
      </c>
      <c r="AF40" s="1887">
        <f>W40-AA40</f>
        <v>0</v>
      </c>
      <c r="AG40" s="1888"/>
      <c r="AH40" s="1888"/>
      <c r="AI40" s="1888"/>
      <c r="AJ40" s="156" t="s">
        <v>909</v>
      </c>
      <c r="AK40" s="1880"/>
      <c r="AL40" s="1881"/>
      <c r="AM40" s="1881"/>
      <c r="AN40" s="1881"/>
      <c r="AO40" s="95" t="s">
        <v>909</v>
      </c>
      <c r="AP40" s="1887">
        <f>I40+AF40-AK40</f>
        <v>0</v>
      </c>
      <c r="AQ40" s="1888"/>
      <c r="AR40" s="1888"/>
      <c r="AS40" s="1888"/>
      <c r="AT40" s="155" t="s">
        <v>909</v>
      </c>
      <c r="AU40" s="2036"/>
      <c r="AV40" s="2037"/>
      <c r="AW40" s="2037"/>
      <c r="AX40" s="2038"/>
      <c r="AY40" s="2039"/>
      <c r="AZ40" s="2040"/>
      <c r="BA40" s="2040"/>
      <c r="BB40" s="2040"/>
      <c r="BC40" s="2040"/>
      <c r="BD40" s="2040"/>
      <c r="BE40" s="2040"/>
      <c r="BF40" s="2040"/>
      <c r="BG40" s="2040"/>
      <c r="BH40" s="2041"/>
      <c r="BI40" s="81"/>
      <c r="BJ40" s="81"/>
    </row>
    <row r="41" spans="1:62" ht="15" customHeight="1" x14ac:dyDescent="0.15">
      <c r="A41" s="1874"/>
      <c r="B41" s="1875"/>
      <c r="C41" s="1875"/>
      <c r="D41" s="1876"/>
      <c r="E41" s="1871"/>
      <c r="F41" s="1872"/>
      <c r="G41" s="1872"/>
      <c r="H41" s="1873"/>
      <c r="I41" s="1899"/>
      <c r="J41" s="1900"/>
      <c r="K41" s="1900"/>
      <c r="L41" s="1901"/>
      <c r="M41" s="1899"/>
      <c r="N41" s="1900"/>
      <c r="O41" s="1900"/>
      <c r="P41" s="1900"/>
      <c r="Q41" s="1901"/>
      <c r="R41" s="1882"/>
      <c r="S41" s="1883"/>
      <c r="T41" s="1883"/>
      <c r="U41" s="1883"/>
      <c r="V41" s="1884"/>
      <c r="W41" s="1894">
        <f>M41+R41</f>
        <v>0</v>
      </c>
      <c r="X41" s="1895"/>
      <c r="Y41" s="1895"/>
      <c r="Z41" s="1896"/>
      <c r="AA41" s="1882"/>
      <c r="AB41" s="1883"/>
      <c r="AC41" s="1883"/>
      <c r="AD41" s="1883"/>
      <c r="AE41" s="1884"/>
      <c r="AF41" s="1877">
        <f>W41-AA41</f>
        <v>0</v>
      </c>
      <c r="AG41" s="1878"/>
      <c r="AH41" s="1878"/>
      <c r="AI41" s="1878"/>
      <c r="AJ41" s="1879"/>
      <c r="AK41" s="1882"/>
      <c r="AL41" s="1883"/>
      <c r="AM41" s="1883"/>
      <c r="AN41" s="1883"/>
      <c r="AO41" s="1884"/>
      <c r="AP41" s="1877">
        <f>I41+AF41-AK41</f>
        <v>0</v>
      </c>
      <c r="AQ41" s="1878"/>
      <c r="AR41" s="1878"/>
      <c r="AS41" s="1878"/>
      <c r="AT41" s="1879"/>
      <c r="AU41" s="2039"/>
      <c r="AV41" s="2040"/>
      <c r="AW41" s="2040"/>
      <c r="AX41" s="2041"/>
      <c r="AY41" s="2039"/>
      <c r="AZ41" s="2040"/>
      <c r="BA41" s="2040"/>
      <c r="BB41" s="2040"/>
      <c r="BC41" s="2040"/>
      <c r="BD41" s="2040"/>
      <c r="BE41" s="2040"/>
      <c r="BF41" s="2040"/>
      <c r="BG41" s="2040"/>
      <c r="BH41" s="2041"/>
      <c r="BI41" s="81"/>
      <c r="BJ41" s="81"/>
    </row>
    <row r="42" spans="1:62" ht="15" customHeight="1" x14ac:dyDescent="0.15">
      <c r="A42" s="1885" t="s">
        <v>1009</v>
      </c>
      <c r="B42" s="1886"/>
      <c r="C42" s="1886"/>
      <c r="D42" s="1886"/>
      <c r="E42" s="1865"/>
      <c r="F42" s="1866"/>
      <c r="G42" s="1866"/>
      <c r="H42" s="1867"/>
      <c r="I42" s="1862">
        <f>SUM(I40:I41)</f>
        <v>0</v>
      </c>
      <c r="J42" s="1863"/>
      <c r="K42" s="1863"/>
      <c r="L42" s="1864"/>
      <c r="M42" s="1862">
        <f>SUM(M40:M41)</f>
        <v>0</v>
      </c>
      <c r="N42" s="1863"/>
      <c r="O42" s="1863"/>
      <c r="P42" s="1863"/>
      <c r="Q42" s="1864"/>
      <c r="R42" s="1877">
        <f>SUM(R40:R41)</f>
        <v>0</v>
      </c>
      <c r="S42" s="1878"/>
      <c r="T42" s="1878"/>
      <c r="U42" s="1878"/>
      <c r="V42" s="1879"/>
      <c r="W42" s="1891">
        <f>計算シート!I50</f>
        <v>0</v>
      </c>
      <c r="X42" s="1892"/>
      <c r="Y42" s="1892"/>
      <c r="Z42" s="1893"/>
      <c r="AA42" s="1877">
        <f>SUM(AA40:AA41)</f>
        <v>0</v>
      </c>
      <c r="AB42" s="1878"/>
      <c r="AC42" s="1878"/>
      <c r="AD42" s="1878"/>
      <c r="AE42" s="1879"/>
      <c r="AF42" s="1877">
        <f>W42-AA42</f>
        <v>0</v>
      </c>
      <c r="AG42" s="1878"/>
      <c r="AH42" s="1878"/>
      <c r="AI42" s="1878"/>
      <c r="AJ42" s="1879"/>
      <c r="AK42" s="1877">
        <f>SUM(AK40:AK41)</f>
        <v>0</v>
      </c>
      <c r="AL42" s="1878"/>
      <c r="AM42" s="1878"/>
      <c r="AN42" s="1878"/>
      <c r="AO42" s="1879"/>
      <c r="AP42" s="1877">
        <f>I42+AF42-AK42</f>
        <v>0</v>
      </c>
      <c r="AQ42" s="1878"/>
      <c r="AR42" s="1878"/>
      <c r="AS42" s="1878"/>
      <c r="AT42" s="1879"/>
      <c r="AU42" s="2042"/>
      <c r="AV42" s="2043"/>
      <c r="AW42" s="2043"/>
      <c r="AX42" s="2044"/>
      <c r="AY42" s="2042"/>
      <c r="AZ42" s="2043"/>
      <c r="BA42" s="2043"/>
      <c r="BB42" s="2043"/>
      <c r="BC42" s="2043"/>
      <c r="BD42" s="2043"/>
      <c r="BE42" s="2043"/>
      <c r="BF42" s="2043"/>
      <c r="BG42" s="2043"/>
      <c r="BH42" s="2044"/>
      <c r="BI42" s="81"/>
      <c r="BJ42" s="81"/>
    </row>
    <row r="43" spans="1:62" ht="9.9499999999999993" customHeight="1" x14ac:dyDescent="0.15">
      <c r="A43" s="1860" t="s">
        <v>155</v>
      </c>
      <c r="B43" s="1861"/>
      <c r="C43" s="1861"/>
      <c r="D43" s="1861"/>
      <c r="E43" s="1861"/>
      <c r="F43" s="1861"/>
      <c r="G43" s="1861"/>
      <c r="H43" s="1861"/>
      <c r="I43" s="1861"/>
      <c r="J43" s="1861"/>
      <c r="K43" s="1861"/>
      <c r="L43" s="1861"/>
      <c r="M43" s="1861"/>
      <c r="N43" s="1861"/>
      <c r="O43" s="1861"/>
      <c r="P43" s="1861"/>
      <c r="Q43" s="1861"/>
      <c r="R43" s="1861"/>
      <c r="S43" s="1861"/>
      <c r="T43" s="1861"/>
      <c r="U43" s="1861"/>
      <c r="V43" s="1861"/>
      <c r="W43" s="1861"/>
      <c r="X43" s="1861"/>
      <c r="Y43" s="1861"/>
      <c r="Z43" s="1861"/>
      <c r="AA43" s="1861"/>
      <c r="AB43" s="1861"/>
      <c r="AC43" s="1861"/>
      <c r="AD43" s="1861"/>
      <c r="AE43" s="1861"/>
      <c r="AF43" s="1861"/>
      <c r="AG43" s="1861"/>
      <c r="AH43" s="1861"/>
      <c r="AI43" s="1861"/>
      <c r="AJ43" s="1861"/>
      <c r="AK43" s="1861"/>
      <c r="AL43" s="1861"/>
      <c r="AM43" s="1861"/>
      <c r="AN43" s="1861"/>
      <c r="AO43" s="1861"/>
      <c r="AP43" s="1861"/>
      <c r="AQ43" s="1861"/>
      <c r="AR43" s="1861"/>
      <c r="AS43" s="1861"/>
      <c r="AT43" s="1861"/>
      <c r="AU43" s="1861"/>
      <c r="AV43" s="1861"/>
      <c r="AW43" s="1861"/>
      <c r="AX43" s="1861"/>
      <c r="AY43" s="1861"/>
      <c r="AZ43" s="1861"/>
      <c r="BA43" s="1861"/>
      <c r="BB43" s="1861"/>
      <c r="BC43" s="1861"/>
      <c r="BD43" s="1861"/>
      <c r="BE43" s="1861"/>
      <c r="BF43" s="1861"/>
      <c r="BG43" s="1861"/>
      <c r="BH43" s="1861"/>
      <c r="BI43" s="81"/>
      <c r="BJ43" s="81"/>
    </row>
    <row r="44" spans="1:62" s="100" customFormat="1" ht="17.25" customHeight="1" x14ac:dyDescent="0.15">
      <c r="A44" s="35" t="s">
        <v>912</v>
      </c>
      <c r="B44" s="35"/>
      <c r="C44" s="35"/>
      <c r="D44" s="35"/>
      <c r="E44" s="35"/>
      <c r="F44" s="96"/>
      <c r="G44" s="97"/>
      <c r="H44" s="97"/>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98"/>
      <c r="BE44" s="98"/>
      <c r="BF44" s="98"/>
      <c r="BG44" s="99"/>
    </row>
    <row r="45" spans="1:62" s="100" customFormat="1" ht="18" customHeight="1" x14ac:dyDescent="0.15">
      <c r="A45" s="101" t="s">
        <v>911</v>
      </c>
      <c r="B45" s="101"/>
      <c r="C45" s="101"/>
      <c r="D45" s="101"/>
      <c r="E45" s="101"/>
      <c r="F45" s="96"/>
      <c r="G45" s="102"/>
      <c r="H45" s="102"/>
      <c r="I45" s="35"/>
      <c r="J45" s="35"/>
      <c r="K45" s="102"/>
      <c r="L45" s="102"/>
      <c r="M45" s="35"/>
      <c r="N45" s="35"/>
      <c r="O45" s="103"/>
      <c r="P45" s="103"/>
      <c r="Q45" s="103"/>
      <c r="R45" s="103"/>
      <c r="S45" s="103"/>
      <c r="T45" s="103"/>
      <c r="U45" s="103"/>
      <c r="V45" s="103"/>
      <c r="W45" s="103"/>
      <c r="X45" s="103"/>
      <c r="Y45" s="104"/>
      <c r="Z45" s="104"/>
      <c r="AA45" s="35"/>
      <c r="AB45" s="35"/>
      <c r="AC45" s="101"/>
      <c r="AD45" s="101"/>
      <c r="AE45" s="105"/>
      <c r="AF45" s="105"/>
      <c r="AG45" s="101"/>
      <c r="AH45" s="101"/>
      <c r="AI45" s="101"/>
      <c r="AJ45" s="101"/>
      <c r="AK45" s="35"/>
      <c r="AL45" s="35"/>
      <c r="AM45" s="35"/>
      <c r="AN45" s="104"/>
      <c r="AO45" s="104"/>
      <c r="AP45" s="104"/>
      <c r="AQ45" s="104"/>
      <c r="AR45" s="104"/>
      <c r="AS45" s="104"/>
      <c r="AT45" s="35"/>
      <c r="AU45" s="35"/>
      <c r="AV45" s="35"/>
      <c r="AW45" s="35"/>
      <c r="AX45" s="35"/>
      <c r="AY45" s="35"/>
      <c r="AZ45" s="35"/>
      <c r="BA45" s="35"/>
      <c r="BB45" s="35"/>
      <c r="BC45" s="35"/>
      <c r="BD45" s="98"/>
      <c r="BE45" s="98"/>
      <c r="BF45" s="98"/>
      <c r="BG45" s="99"/>
    </row>
    <row r="46" spans="1:62" s="100" customFormat="1" ht="18.75" customHeight="1" x14ac:dyDescent="0.15">
      <c r="A46" s="1924" t="s">
        <v>922</v>
      </c>
      <c r="B46" s="1924"/>
      <c r="C46" s="1924"/>
      <c r="D46" s="1924"/>
      <c r="E46" s="1924"/>
      <c r="F46" s="1924"/>
      <c r="G46" s="1924"/>
      <c r="H46" s="1924"/>
      <c r="I46" s="1924"/>
      <c r="J46" s="1924"/>
      <c r="K46" s="1924"/>
      <c r="L46" s="1924"/>
      <c r="M46" s="1924"/>
      <c r="N46" s="1924"/>
      <c r="O46" s="1924"/>
      <c r="P46" s="1924"/>
      <c r="Q46" s="1924"/>
      <c r="R46" s="1924"/>
      <c r="S46" s="1924"/>
      <c r="T46" s="1924"/>
      <c r="U46" s="1924"/>
      <c r="V46" s="1924"/>
      <c r="W46" s="1924"/>
      <c r="X46" s="1924"/>
      <c r="Y46" s="1924"/>
      <c r="Z46" s="1924"/>
      <c r="AA46" s="1924"/>
      <c r="AB46" s="78"/>
      <c r="AC46" s="106"/>
      <c r="AD46" s="106"/>
      <c r="AE46" s="106"/>
      <c r="AF46" s="106"/>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98"/>
      <c r="BE46" s="98"/>
      <c r="BF46" s="98"/>
      <c r="BG46" s="99"/>
    </row>
    <row r="47" spans="1:62" s="100" customFormat="1" ht="24.95" customHeight="1" x14ac:dyDescent="0.15">
      <c r="A47" s="1924" t="s">
        <v>910</v>
      </c>
      <c r="B47" s="1924"/>
      <c r="C47" s="1924"/>
      <c r="D47" s="1924"/>
      <c r="E47" s="1924"/>
      <c r="F47" s="1924"/>
      <c r="G47" s="1924"/>
      <c r="H47" s="1924"/>
      <c r="I47" s="1924"/>
      <c r="J47" s="1924"/>
      <c r="K47" s="1924"/>
      <c r="L47" s="1924"/>
      <c r="M47" s="1924"/>
      <c r="N47" s="1924"/>
      <c r="O47" s="1924"/>
      <c r="P47" s="1924"/>
      <c r="Q47" s="1924"/>
      <c r="R47" s="1924"/>
      <c r="S47" s="1924"/>
      <c r="T47" s="1924"/>
      <c r="U47" s="1924"/>
      <c r="V47" s="1924"/>
      <c r="W47" s="1924"/>
      <c r="X47" s="1924"/>
      <c r="Y47" s="1924"/>
      <c r="Z47" s="1924"/>
      <c r="AA47" s="1924"/>
      <c r="AB47" s="78"/>
      <c r="AC47" s="101"/>
      <c r="AD47" s="101"/>
      <c r="AE47" s="107"/>
      <c r="AF47" s="107"/>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9"/>
      <c r="BE47" s="109"/>
      <c r="BF47" s="99"/>
      <c r="BG47" s="99"/>
    </row>
    <row r="48" spans="1:62" s="100" customFormat="1" ht="24.95" customHeight="1" x14ac:dyDescent="0.15">
      <c r="A48" s="1923" t="s">
        <v>1020</v>
      </c>
      <c r="B48" s="1923"/>
      <c r="C48" s="1923"/>
      <c r="D48" s="1923"/>
      <c r="E48" s="1923"/>
      <c r="F48" s="1923"/>
      <c r="G48" s="1923"/>
      <c r="H48" s="1923"/>
      <c r="I48" s="1923"/>
      <c r="J48" s="1923"/>
      <c r="K48" s="1923"/>
      <c r="L48" s="1923"/>
      <c r="M48" s="1923"/>
      <c r="N48" s="1923"/>
      <c r="O48" s="1923"/>
      <c r="P48" s="1923"/>
      <c r="Q48" s="1923"/>
      <c r="R48" s="1923"/>
      <c r="S48" s="1923"/>
      <c r="T48" s="1923"/>
      <c r="U48" s="1923"/>
      <c r="V48" s="1923"/>
      <c r="W48" s="1923"/>
      <c r="X48" s="1923"/>
      <c r="Y48" s="1923"/>
      <c r="Z48" s="1923"/>
      <c r="AA48" s="1923"/>
      <c r="AB48" s="77"/>
      <c r="AC48" s="101"/>
      <c r="AD48" s="101"/>
      <c r="AE48" s="110"/>
      <c r="AF48" s="110"/>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9"/>
      <c r="BE48" s="109"/>
      <c r="BF48" s="109"/>
      <c r="BG48" s="99"/>
    </row>
    <row r="49" spans="1:59" s="100" customFormat="1" ht="24.95" customHeight="1" x14ac:dyDescent="0.15">
      <c r="A49" s="1921" t="s">
        <v>148</v>
      </c>
      <c r="B49" s="1921"/>
      <c r="C49" s="1921"/>
      <c r="D49" s="1921"/>
      <c r="E49" s="1921"/>
      <c r="F49" s="1921"/>
      <c r="G49" s="1921"/>
      <c r="H49" s="1921"/>
      <c r="I49" s="1921"/>
      <c r="J49" s="1921"/>
      <c r="K49" s="1921"/>
      <c r="L49" s="1921"/>
      <c r="M49" s="1921"/>
      <c r="N49" s="1921"/>
      <c r="O49" s="1921"/>
      <c r="P49" s="1921"/>
      <c r="Q49" s="1921"/>
      <c r="R49" s="1921"/>
      <c r="S49" s="1921"/>
      <c r="T49" s="1921"/>
      <c r="U49" s="1921"/>
      <c r="V49" s="1921"/>
      <c r="W49" s="1921"/>
      <c r="X49" s="1921"/>
      <c r="Y49" s="1921"/>
      <c r="Z49" s="1921"/>
      <c r="AA49" s="1922"/>
      <c r="AB49" s="111"/>
      <c r="AC49" s="101"/>
      <c r="AD49" s="101"/>
      <c r="AE49" s="112"/>
      <c r="AF49" s="112"/>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9"/>
      <c r="BE49" s="109"/>
      <c r="BF49" s="109"/>
      <c r="BG49" s="99"/>
    </row>
    <row r="50" spans="1:59" ht="13.5" customHeight="1" x14ac:dyDescent="0.15">
      <c r="A50" s="74"/>
      <c r="B50" s="74"/>
      <c r="C50" s="74"/>
      <c r="D50" s="74"/>
      <c r="E50" s="74"/>
      <c r="F50" s="74"/>
      <c r="G50" s="74"/>
      <c r="H50" s="74"/>
      <c r="I50" s="74"/>
      <c r="J50" s="74"/>
      <c r="K50" s="74"/>
      <c r="L50" s="74"/>
      <c r="M50" s="74"/>
      <c r="N50" s="74"/>
      <c r="O50" s="74"/>
      <c r="P50" s="74"/>
      <c r="Q50" s="74"/>
      <c r="R50" s="74"/>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8"/>
      <c r="BE50" s="18"/>
      <c r="BF50" s="18"/>
      <c r="BG50" s="20"/>
    </row>
    <row r="51" spans="1:59" x14ac:dyDescent="0.1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row>
    <row r="52" spans="1:59" x14ac:dyDescent="0.1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row>
    <row r="53" spans="1:59" x14ac:dyDescent="0.15">
      <c r="A53" s="22"/>
      <c r="B53" s="22"/>
      <c r="C53" s="22"/>
      <c r="D53" s="22"/>
      <c r="E53" s="22"/>
      <c r="F53" s="18"/>
      <c r="G53" s="22"/>
      <c r="H53" s="22"/>
      <c r="I53" s="18"/>
      <c r="J53" s="18"/>
      <c r="K53" s="22"/>
      <c r="L53" s="22"/>
      <c r="M53" s="17"/>
      <c r="N53" s="17"/>
      <c r="O53" s="17"/>
      <c r="P53" s="17"/>
      <c r="Q53" s="17"/>
      <c r="R53" s="17"/>
      <c r="S53" s="17"/>
      <c r="T53" s="17"/>
      <c r="U53" s="17"/>
      <c r="V53" s="17"/>
      <c r="W53" s="17"/>
      <c r="X53" s="17"/>
      <c r="Y53" s="17"/>
      <c r="Z53" s="17"/>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row>
    <row r="54" spans="1:59" x14ac:dyDescent="0.15">
      <c r="A54" s="18"/>
      <c r="B54" s="18"/>
      <c r="C54" s="18"/>
      <c r="D54" s="18"/>
      <c r="E54" s="18"/>
      <c r="F54" s="18"/>
      <c r="G54" s="18"/>
      <c r="H54" s="18"/>
      <c r="I54" s="18"/>
      <c r="J54" s="18"/>
      <c r="K54" s="18"/>
      <c r="L54" s="18"/>
      <c r="M54" s="17"/>
      <c r="N54" s="17"/>
      <c r="O54" s="17"/>
      <c r="P54" s="17"/>
      <c r="Q54" s="17"/>
      <c r="R54" s="17"/>
      <c r="S54" s="17"/>
      <c r="T54" s="17"/>
      <c r="U54" s="17"/>
      <c r="V54" s="17"/>
      <c r="W54" s="17"/>
      <c r="X54" s="17"/>
      <c r="Y54" s="17"/>
      <c r="Z54" s="17"/>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row>
    <row r="55" spans="1:59" x14ac:dyDescent="0.15">
      <c r="A55" s="18"/>
      <c r="B55" s="18"/>
      <c r="C55" s="18"/>
      <c r="D55" s="18"/>
      <c r="E55" s="18"/>
      <c r="F55" s="18"/>
      <c r="G55" s="18"/>
      <c r="H55" s="18"/>
      <c r="I55" s="18"/>
      <c r="J55" s="18"/>
      <c r="K55" s="18"/>
      <c r="L55" s="18"/>
      <c r="M55" s="17"/>
      <c r="N55" s="17"/>
      <c r="O55" s="17"/>
      <c r="P55" s="17"/>
      <c r="Q55" s="17"/>
      <c r="R55" s="17"/>
      <c r="S55" s="17"/>
      <c r="T55" s="17"/>
      <c r="U55" s="17"/>
      <c r="V55" s="17"/>
      <c r="W55" s="17"/>
      <c r="X55" s="17"/>
      <c r="Y55" s="17"/>
      <c r="Z55" s="17"/>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row>
    <row r="56" spans="1:59" x14ac:dyDescent="0.15">
      <c r="A56" s="18"/>
      <c r="B56" s="18"/>
      <c r="C56" s="18"/>
      <c r="D56" s="18"/>
      <c r="E56" s="18"/>
      <c r="F56" s="17"/>
      <c r="G56" s="23"/>
      <c r="H56" s="23"/>
      <c r="I56" s="23"/>
      <c r="J56" s="23"/>
      <c r="K56" s="23"/>
      <c r="L56" s="23"/>
      <c r="M56" s="24"/>
      <c r="N56" s="24"/>
      <c r="O56" s="24"/>
      <c r="P56" s="24"/>
      <c r="Q56" s="24"/>
      <c r="R56" s="24"/>
      <c r="S56" s="24"/>
      <c r="T56" s="24"/>
      <c r="U56" s="24"/>
      <c r="V56" s="24"/>
      <c r="W56" s="24"/>
      <c r="X56" s="24"/>
      <c r="Y56" s="24"/>
      <c r="Z56" s="24"/>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row>
    <row r="57" spans="1:59" x14ac:dyDescent="0.15">
      <c r="A57" s="18"/>
      <c r="B57" s="18"/>
      <c r="C57" s="18"/>
      <c r="D57" s="18"/>
      <c r="E57" s="18"/>
      <c r="F57" s="17"/>
      <c r="G57" s="23"/>
      <c r="H57" s="23"/>
      <c r="I57" s="23"/>
      <c r="J57" s="23"/>
      <c r="K57" s="23"/>
      <c r="L57" s="23"/>
      <c r="M57" s="24"/>
      <c r="N57" s="24"/>
      <c r="O57" s="24"/>
      <c r="P57" s="24"/>
      <c r="Q57" s="24"/>
      <c r="R57" s="24"/>
      <c r="S57" s="24"/>
      <c r="T57" s="24"/>
      <c r="U57" s="24"/>
      <c r="V57" s="24"/>
      <c r="W57" s="24"/>
      <c r="X57" s="24"/>
      <c r="Y57" s="24"/>
      <c r="Z57" s="24"/>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row>
    <row r="58" spans="1:59" x14ac:dyDescent="0.15">
      <c r="A58" s="18"/>
      <c r="B58" s="18"/>
      <c r="C58" s="18"/>
      <c r="D58" s="18"/>
      <c r="E58" s="18"/>
      <c r="F58" s="17"/>
      <c r="G58" s="23"/>
      <c r="H58" s="23"/>
      <c r="I58" s="23"/>
      <c r="J58" s="23"/>
      <c r="K58" s="23"/>
      <c r="L58" s="23"/>
      <c r="M58" s="24"/>
      <c r="N58" s="24"/>
      <c r="O58" s="24"/>
      <c r="P58" s="24"/>
      <c r="Q58" s="24"/>
      <c r="R58" s="24"/>
      <c r="S58" s="24"/>
      <c r="T58" s="24"/>
      <c r="U58" s="24"/>
      <c r="V58" s="24"/>
      <c r="W58" s="24"/>
      <c r="X58" s="24"/>
      <c r="Y58" s="24"/>
      <c r="Z58" s="24"/>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row>
    <row r="59" spans="1:59" x14ac:dyDescent="0.15">
      <c r="A59" s="18"/>
      <c r="B59" s="18"/>
      <c r="C59" s="18"/>
      <c r="D59" s="18"/>
      <c r="E59" s="18"/>
      <c r="F59" s="17"/>
      <c r="G59" s="23"/>
      <c r="H59" s="23"/>
      <c r="I59" s="23"/>
      <c r="J59" s="23"/>
      <c r="K59" s="23"/>
      <c r="L59" s="23"/>
      <c r="M59" s="24"/>
      <c r="N59" s="24"/>
      <c r="O59" s="24"/>
      <c r="P59" s="24"/>
      <c r="Q59" s="24"/>
      <c r="R59" s="24"/>
      <c r="S59" s="24"/>
      <c r="T59" s="24"/>
      <c r="U59" s="24"/>
      <c r="V59" s="24"/>
      <c r="W59" s="24"/>
      <c r="X59" s="24"/>
      <c r="Y59" s="24"/>
      <c r="Z59" s="24"/>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row>
    <row r="60" spans="1:59" x14ac:dyDescent="0.15">
      <c r="A60" s="18"/>
      <c r="B60" s="18"/>
      <c r="C60" s="18"/>
      <c r="D60" s="18"/>
      <c r="E60" s="18"/>
      <c r="F60" s="17"/>
      <c r="G60" s="23"/>
      <c r="H60" s="23"/>
      <c r="I60" s="23"/>
      <c r="J60" s="23"/>
      <c r="K60" s="23"/>
      <c r="L60" s="23"/>
      <c r="M60" s="24"/>
      <c r="N60" s="24"/>
      <c r="O60" s="24"/>
      <c r="P60" s="24"/>
      <c r="Q60" s="24"/>
      <c r="R60" s="24"/>
      <c r="S60" s="24"/>
      <c r="T60" s="24"/>
      <c r="U60" s="24"/>
      <c r="V60" s="24"/>
      <c r="W60" s="24"/>
      <c r="X60" s="24"/>
      <c r="Y60" s="24"/>
      <c r="Z60" s="24"/>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row>
    <row r="61" spans="1:59" x14ac:dyDescent="0.15">
      <c r="A61" s="18"/>
      <c r="B61" s="18"/>
      <c r="C61" s="18"/>
      <c r="D61" s="18"/>
      <c r="E61" s="18"/>
      <c r="F61" s="17"/>
      <c r="G61" s="23"/>
      <c r="H61" s="23"/>
      <c r="I61" s="23"/>
      <c r="J61" s="23"/>
      <c r="K61" s="23"/>
      <c r="L61" s="23"/>
      <c r="M61" s="24"/>
      <c r="N61" s="24"/>
      <c r="O61" s="24"/>
      <c r="P61" s="24"/>
      <c r="Q61" s="24"/>
      <c r="R61" s="24"/>
      <c r="S61" s="24"/>
      <c r="T61" s="24"/>
      <c r="U61" s="24"/>
      <c r="V61" s="24"/>
      <c r="W61" s="24"/>
      <c r="X61" s="24"/>
      <c r="Y61" s="24"/>
      <c r="Z61" s="24"/>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row>
    <row r="62" spans="1:59" x14ac:dyDescent="0.15">
      <c r="A62" s="18"/>
      <c r="B62" s="18"/>
      <c r="C62" s="18"/>
      <c r="D62" s="18"/>
      <c r="E62" s="18"/>
      <c r="F62" s="17"/>
      <c r="G62" s="23"/>
      <c r="H62" s="23"/>
      <c r="I62" s="23"/>
      <c r="J62" s="23"/>
      <c r="K62" s="23"/>
      <c r="L62" s="23"/>
      <c r="M62" s="24"/>
      <c r="N62" s="24"/>
      <c r="O62" s="24"/>
      <c r="P62" s="24"/>
      <c r="Q62" s="24"/>
      <c r="R62" s="24"/>
      <c r="S62" s="24"/>
      <c r="T62" s="24"/>
      <c r="U62" s="24"/>
      <c r="V62" s="24"/>
      <c r="W62" s="24"/>
      <c r="X62" s="24"/>
      <c r="Y62" s="24"/>
      <c r="Z62" s="24"/>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row>
    <row r="63" spans="1:59" x14ac:dyDescent="0.15">
      <c r="A63" s="18"/>
      <c r="B63" s="18"/>
      <c r="C63" s="18"/>
      <c r="D63" s="18"/>
      <c r="E63" s="18"/>
      <c r="F63" s="17"/>
      <c r="G63" s="23"/>
      <c r="H63" s="23"/>
      <c r="I63" s="23"/>
      <c r="J63" s="23"/>
      <c r="K63" s="23"/>
      <c r="L63" s="23"/>
      <c r="M63" s="24"/>
      <c r="N63" s="24"/>
      <c r="O63" s="24"/>
      <c r="P63" s="24"/>
      <c r="Q63" s="24"/>
      <c r="R63" s="24"/>
      <c r="S63" s="24"/>
      <c r="T63" s="24"/>
      <c r="U63" s="24"/>
      <c r="V63" s="24"/>
      <c r="W63" s="24"/>
      <c r="X63" s="24"/>
      <c r="Y63" s="24"/>
      <c r="Z63" s="24"/>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row>
    <row r="64" spans="1:59" x14ac:dyDescent="0.15">
      <c r="A64" s="18"/>
      <c r="B64" s="18"/>
      <c r="C64" s="18"/>
      <c r="D64" s="18"/>
      <c r="E64" s="18"/>
      <c r="F64" s="17"/>
      <c r="G64" s="23"/>
      <c r="H64" s="23"/>
      <c r="I64" s="23"/>
      <c r="J64" s="23"/>
      <c r="K64" s="23"/>
      <c r="L64" s="23"/>
      <c r="M64" s="24"/>
      <c r="N64" s="24"/>
      <c r="O64" s="24"/>
      <c r="P64" s="24"/>
      <c r="Q64" s="24"/>
      <c r="R64" s="24"/>
      <c r="S64" s="24"/>
      <c r="T64" s="24"/>
      <c r="U64" s="24"/>
      <c r="V64" s="24"/>
      <c r="W64" s="24"/>
      <c r="X64" s="24"/>
      <c r="Y64" s="24"/>
      <c r="Z64" s="24"/>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row>
    <row r="65" spans="1:55" x14ac:dyDescent="0.15">
      <c r="A65" s="18"/>
      <c r="B65" s="18"/>
      <c r="C65" s="18"/>
      <c r="D65" s="18"/>
      <c r="E65" s="18"/>
      <c r="F65" s="17"/>
      <c r="G65" s="23"/>
      <c r="H65" s="23"/>
      <c r="I65" s="23"/>
      <c r="J65" s="23"/>
      <c r="K65" s="23"/>
      <c r="L65" s="23"/>
      <c r="M65" s="23"/>
      <c r="N65" s="23"/>
      <c r="O65" s="23"/>
      <c r="P65" s="23"/>
      <c r="Q65" s="23"/>
      <c r="R65" s="23"/>
      <c r="S65" s="23"/>
      <c r="T65" s="23"/>
      <c r="U65" s="23"/>
      <c r="V65" s="23"/>
      <c r="W65" s="24"/>
      <c r="X65" s="24"/>
      <c r="Y65" s="24"/>
      <c r="Z65" s="24"/>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row>
    <row r="66" spans="1:55" x14ac:dyDescent="0.15">
      <c r="A66" s="18"/>
      <c r="B66" s="18"/>
      <c r="C66" s="18"/>
      <c r="D66" s="18"/>
      <c r="E66" s="18"/>
      <c r="F66" s="17"/>
      <c r="G66" s="23"/>
      <c r="H66" s="23"/>
      <c r="I66" s="23"/>
      <c r="J66" s="23"/>
      <c r="K66" s="23"/>
      <c r="L66" s="23"/>
      <c r="M66" s="24"/>
      <c r="N66" s="24"/>
      <c r="O66" s="24"/>
      <c r="P66" s="24"/>
      <c r="Q66" s="24"/>
      <c r="R66" s="24"/>
      <c r="S66" s="24"/>
      <c r="T66" s="24"/>
      <c r="U66" s="24"/>
      <c r="V66" s="24"/>
      <c r="W66" s="24"/>
      <c r="X66" s="24"/>
      <c r="Y66" s="24"/>
      <c r="Z66" s="24"/>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row>
    <row r="67" spans="1:55" x14ac:dyDescent="0.15">
      <c r="A67" s="18"/>
      <c r="B67" s="18"/>
      <c r="C67" s="18"/>
      <c r="D67" s="18"/>
      <c r="E67" s="18"/>
      <c r="F67" s="17"/>
      <c r="G67" s="23"/>
      <c r="H67" s="23"/>
      <c r="I67" s="23"/>
      <c r="J67" s="23"/>
      <c r="K67" s="23"/>
      <c r="L67" s="23"/>
      <c r="M67" s="24"/>
      <c r="N67" s="24"/>
      <c r="O67" s="24"/>
      <c r="P67" s="24"/>
      <c r="Q67" s="24"/>
      <c r="R67" s="24"/>
      <c r="S67" s="24"/>
      <c r="T67" s="24"/>
      <c r="U67" s="24"/>
      <c r="V67" s="24"/>
      <c r="W67" s="24"/>
      <c r="X67" s="24"/>
      <c r="Y67" s="24"/>
      <c r="Z67" s="24"/>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row>
    <row r="68" spans="1:55" x14ac:dyDescent="0.15">
      <c r="A68" s="18"/>
      <c r="B68" s="18"/>
      <c r="C68" s="18"/>
      <c r="D68" s="18"/>
      <c r="E68" s="18"/>
      <c r="F68" s="17"/>
      <c r="G68" s="23"/>
      <c r="H68" s="23"/>
      <c r="I68" s="23"/>
      <c r="J68" s="23"/>
      <c r="K68" s="23"/>
      <c r="L68" s="23"/>
      <c r="M68" s="24"/>
      <c r="N68" s="24"/>
      <c r="O68" s="24"/>
      <c r="P68" s="24"/>
      <c r="Q68" s="24"/>
      <c r="R68" s="24"/>
      <c r="S68" s="24"/>
      <c r="T68" s="24"/>
      <c r="U68" s="24"/>
      <c r="V68" s="24"/>
      <c r="W68" s="24"/>
      <c r="X68" s="24"/>
      <c r="Y68" s="24"/>
      <c r="Z68" s="24"/>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row>
    <row r="69" spans="1:55" x14ac:dyDescent="0.15">
      <c r="A69" s="18"/>
      <c r="B69" s="18"/>
      <c r="C69" s="18"/>
      <c r="D69" s="18"/>
      <c r="E69" s="18"/>
      <c r="F69" s="17"/>
      <c r="G69" s="23"/>
      <c r="H69" s="23"/>
      <c r="I69" s="23"/>
      <c r="J69" s="23"/>
      <c r="K69" s="23"/>
      <c r="L69" s="23"/>
      <c r="M69" s="23"/>
      <c r="N69" s="23"/>
      <c r="O69" s="23"/>
      <c r="P69" s="23"/>
      <c r="Q69" s="23"/>
      <c r="R69" s="23"/>
      <c r="S69" s="23"/>
      <c r="T69" s="23"/>
      <c r="U69" s="23"/>
      <c r="V69" s="23"/>
      <c r="W69" s="24"/>
      <c r="X69" s="24"/>
      <c r="Y69" s="24"/>
      <c r="Z69" s="24"/>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row>
    <row r="70" spans="1:55" ht="15.75" customHeight="1" x14ac:dyDescent="0.15">
      <c r="A70" s="25"/>
      <c r="B70" s="25"/>
      <c r="C70" s="25"/>
      <c r="D70" s="25"/>
      <c r="E70" s="25"/>
      <c r="F70" s="26"/>
      <c r="G70" s="23"/>
      <c r="H70" s="23"/>
      <c r="I70" s="23"/>
      <c r="J70" s="23"/>
      <c r="K70" s="23"/>
      <c r="L70" s="23"/>
      <c r="M70" s="18"/>
      <c r="N70" s="18"/>
      <c r="O70" s="27"/>
      <c r="P70" s="27"/>
      <c r="Q70" s="27"/>
      <c r="R70" s="27"/>
      <c r="S70" s="21"/>
      <c r="T70" s="21"/>
      <c r="U70" s="21"/>
      <c r="V70" s="21"/>
      <c r="W70" s="28"/>
      <c r="X70" s="28"/>
      <c r="Y70" s="29"/>
      <c r="Z70" s="2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row>
    <row r="71" spans="1:55" x14ac:dyDescent="0.15">
      <c r="A71" s="18"/>
      <c r="B71" s="18"/>
      <c r="C71" s="18"/>
      <c r="D71" s="18"/>
      <c r="E71" s="18"/>
      <c r="F71" s="30"/>
      <c r="G71" s="23"/>
      <c r="H71" s="23"/>
      <c r="I71" s="23"/>
      <c r="J71" s="23"/>
      <c r="K71" s="23"/>
      <c r="L71" s="23"/>
      <c r="M71" s="23"/>
      <c r="N71" s="23"/>
      <c r="O71" s="23"/>
      <c r="P71" s="23"/>
      <c r="Q71" s="23"/>
      <c r="R71" s="23"/>
      <c r="S71" s="17"/>
      <c r="T71" s="17"/>
      <c r="U71" s="17"/>
      <c r="V71" s="17"/>
      <c r="W71" s="31"/>
      <c r="X71" s="31"/>
      <c r="Y71" s="31"/>
      <c r="Z71" s="31"/>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row>
    <row r="72" spans="1:55" ht="14.25" customHeight="1" x14ac:dyDescent="0.15">
      <c r="A72" s="22"/>
      <c r="B72" s="22"/>
      <c r="C72" s="22"/>
      <c r="D72" s="22"/>
      <c r="E72" s="22"/>
      <c r="F72" s="17"/>
      <c r="G72" s="23"/>
      <c r="H72" s="23"/>
      <c r="I72" s="23"/>
      <c r="J72" s="23"/>
      <c r="K72" s="23"/>
      <c r="L72" s="23"/>
      <c r="M72" s="22"/>
      <c r="N72" s="22"/>
      <c r="O72" s="21"/>
      <c r="P72" s="21"/>
      <c r="Q72" s="21"/>
      <c r="R72" s="21"/>
      <c r="S72" s="21"/>
      <c r="T72" s="21"/>
      <c r="U72" s="21"/>
      <c r="V72" s="21"/>
      <c r="W72" s="32"/>
      <c r="X72" s="32"/>
      <c r="Y72" s="32"/>
      <c r="Z72" s="32"/>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row>
    <row r="73" spans="1:55" x14ac:dyDescent="0.15">
      <c r="A73" s="18"/>
      <c r="B73" s="18"/>
      <c r="C73" s="18"/>
      <c r="D73" s="18"/>
      <c r="E73" s="18"/>
      <c r="F73" s="17"/>
      <c r="G73" s="23"/>
      <c r="H73" s="23"/>
      <c r="I73" s="23"/>
      <c r="J73" s="23"/>
      <c r="K73" s="23"/>
      <c r="L73" s="23"/>
      <c r="M73" s="18"/>
      <c r="N73" s="18"/>
      <c r="O73" s="21"/>
      <c r="P73" s="21"/>
      <c r="Q73" s="21"/>
      <c r="R73" s="21"/>
      <c r="S73" s="21"/>
      <c r="T73" s="21"/>
      <c r="U73" s="21"/>
      <c r="V73" s="21"/>
      <c r="W73" s="32"/>
      <c r="X73" s="32"/>
      <c r="Y73" s="32"/>
      <c r="Z73" s="32"/>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row>
    <row r="74" spans="1:55" x14ac:dyDescent="0.15">
      <c r="A74" s="18"/>
      <c r="B74" s="18"/>
      <c r="C74" s="18"/>
      <c r="D74" s="18"/>
      <c r="E74" s="18"/>
      <c r="F74" s="17"/>
      <c r="G74" s="23"/>
      <c r="H74" s="23"/>
      <c r="I74" s="23"/>
      <c r="J74" s="23"/>
      <c r="K74" s="23"/>
      <c r="L74" s="23"/>
      <c r="M74" s="18"/>
      <c r="N74" s="18"/>
      <c r="O74" s="21"/>
      <c r="P74" s="21"/>
      <c r="Q74" s="21"/>
      <c r="R74" s="21"/>
      <c r="S74" s="21"/>
      <c r="T74" s="21"/>
      <c r="U74" s="21"/>
      <c r="V74" s="21"/>
      <c r="W74" s="32"/>
      <c r="X74" s="32"/>
      <c r="Y74" s="32"/>
      <c r="Z74" s="32"/>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row>
    <row r="75" spans="1:55" x14ac:dyDescent="0.15">
      <c r="A75" s="18"/>
      <c r="B75" s="18"/>
      <c r="C75" s="18"/>
      <c r="D75" s="18"/>
      <c r="E75" s="18"/>
      <c r="F75" s="17"/>
      <c r="G75" s="23"/>
      <c r="H75" s="23"/>
      <c r="I75" s="23"/>
      <c r="J75" s="23"/>
      <c r="K75" s="23"/>
      <c r="L75" s="23"/>
      <c r="M75" s="18"/>
      <c r="N75" s="18"/>
      <c r="O75" s="21"/>
      <c r="P75" s="21"/>
      <c r="Q75" s="21"/>
      <c r="R75" s="21"/>
      <c r="S75" s="21"/>
      <c r="T75" s="21"/>
      <c r="U75" s="21"/>
      <c r="V75" s="21"/>
      <c r="W75" s="32"/>
      <c r="X75" s="32"/>
      <c r="Y75" s="32"/>
      <c r="Z75" s="32"/>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row>
    <row r="76" spans="1:55" x14ac:dyDescent="0.15">
      <c r="A76" s="18"/>
      <c r="B76" s="18"/>
      <c r="C76" s="18"/>
      <c r="D76" s="18"/>
      <c r="E76" s="18"/>
      <c r="F76" s="18"/>
      <c r="G76" s="23"/>
      <c r="H76" s="23"/>
      <c r="I76" s="33"/>
      <c r="J76" s="33"/>
      <c r="K76" s="33"/>
      <c r="L76" s="33"/>
      <c r="M76" s="18"/>
      <c r="N76" s="18"/>
      <c r="O76" s="18"/>
      <c r="P76" s="18"/>
      <c r="Q76" s="18"/>
      <c r="R76" s="18"/>
      <c r="S76" s="18"/>
      <c r="T76" s="18"/>
      <c r="U76" s="18"/>
      <c r="V76" s="18"/>
      <c r="W76" s="34"/>
      <c r="X76" s="34"/>
      <c r="Y76" s="32"/>
      <c r="Z76" s="32"/>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row>
    <row r="77" spans="1:55" x14ac:dyDescent="0.15">
      <c r="A77" s="18"/>
      <c r="B77" s="18"/>
      <c r="C77" s="18"/>
      <c r="D77" s="18"/>
      <c r="E77" s="18"/>
      <c r="F77" s="18"/>
      <c r="G77" s="20"/>
      <c r="H77" s="20"/>
      <c r="I77" s="20"/>
      <c r="J77" s="20"/>
      <c r="K77" s="20"/>
      <c r="L77" s="20"/>
      <c r="M77" s="18"/>
      <c r="N77" s="18"/>
      <c r="O77" s="18"/>
      <c r="P77" s="18"/>
      <c r="Q77" s="18"/>
      <c r="R77" s="18"/>
      <c r="S77" s="18"/>
      <c r="T77" s="18"/>
      <c r="U77" s="18"/>
      <c r="V77" s="18"/>
      <c r="W77" s="32"/>
      <c r="X77" s="32"/>
      <c r="Y77" s="32"/>
      <c r="Z77" s="32"/>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row>
    <row r="78" spans="1:55" x14ac:dyDescent="0.1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row>
    <row r="79" spans="1:55" x14ac:dyDescent="0.1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row>
    <row r="80" spans="1:55" x14ac:dyDescent="0.1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row>
    <row r="81" spans="1:55" x14ac:dyDescent="0.1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row>
    <row r="82" spans="1:55" x14ac:dyDescent="0.1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row>
    <row r="83" spans="1:55" x14ac:dyDescent="0.1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row>
    <row r="84" spans="1:55" x14ac:dyDescent="0.1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row>
    <row r="85" spans="1:55" x14ac:dyDescent="0.1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row>
    <row r="86" spans="1:55" x14ac:dyDescent="0.1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row>
    <row r="87" spans="1:55" x14ac:dyDescent="0.1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row>
    <row r="88" spans="1:55" x14ac:dyDescent="0.1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row>
    <row r="89" spans="1:55" x14ac:dyDescent="0.1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row>
    <row r="90" spans="1:55" x14ac:dyDescent="0.1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row>
    <row r="91" spans="1:55" x14ac:dyDescent="0.1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row>
    <row r="92" spans="1:55" x14ac:dyDescent="0.1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row>
    <row r="93" spans="1:55" x14ac:dyDescent="0.1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row>
    <row r="94" spans="1:55" x14ac:dyDescent="0.1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row>
    <row r="95" spans="1:55" x14ac:dyDescent="0.1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row>
    <row r="96" spans="1:55" x14ac:dyDescent="0.1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row>
    <row r="97" spans="1:55" x14ac:dyDescent="0.1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row>
    <row r="98" spans="1:55" x14ac:dyDescent="0.1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row>
    <row r="99" spans="1:55" x14ac:dyDescent="0.1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row>
    <row r="100" spans="1:55" x14ac:dyDescent="0.1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row>
    <row r="101" spans="1:55" x14ac:dyDescent="0.1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row>
    <row r="102" spans="1:55" x14ac:dyDescent="0.1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row>
    <row r="103" spans="1:55" x14ac:dyDescent="0.1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row>
    <row r="104" spans="1:55" x14ac:dyDescent="0.1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row>
    <row r="105" spans="1:55" x14ac:dyDescent="0.1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row>
    <row r="106" spans="1:55" x14ac:dyDescent="0.1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row>
    <row r="107" spans="1:55" x14ac:dyDescent="0.1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row>
    <row r="108" spans="1:55" x14ac:dyDescent="0.1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row>
    <row r="109" spans="1:55" x14ac:dyDescent="0.1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row>
    <row r="110" spans="1:55" x14ac:dyDescent="0.1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row>
    <row r="111" spans="1:55" x14ac:dyDescent="0.1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row>
    <row r="112" spans="1:55" x14ac:dyDescent="0.1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row>
    <row r="113" spans="1:55" x14ac:dyDescent="0.1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row>
    <row r="114" spans="1:55" x14ac:dyDescent="0.1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row>
    <row r="115" spans="1:55" x14ac:dyDescent="0.1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row>
    <row r="116" spans="1:55" x14ac:dyDescent="0.1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row>
    <row r="117" spans="1:55" x14ac:dyDescent="0.1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row>
    <row r="118" spans="1:55" x14ac:dyDescent="0.1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row>
    <row r="119" spans="1:55" x14ac:dyDescent="0.1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row>
    <row r="120" spans="1:55" x14ac:dyDescent="0.1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row>
    <row r="121" spans="1:55" x14ac:dyDescent="0.1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row>
    <row r="122" spans="1:55" x14ac:dyDescent="0.1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row>
    <row r="123" spans="1:55" x14ac:dyDescent="0.1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row>
    <row r="124" spans="1:55" x14ac:dyDescent="0.1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row>
    <row r="125" spans="1:55" x14ac:dyDescent="0.1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row>
    <row r="126" spans="1:55" x14ac:dyDescent="0.1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row>
    <row r="127" spans="1:55" x14ac:dyDescent="0.1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row>
    <row r="128" spans="1:55" x14ac:dyDescent="0.1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row>
    <row r="129" spans="1:55" x14ac:dyDescent="0.1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row>
    <row r="130" spans="1:55" x14ac:dyDescent="0.1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row>
    <row r="131" spans="1:55" x14ac:dyDescent="0.1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row>
    <row r="132" spans="1:55" x14ac:dyDescent="0.1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row>
    <row r="133" spans="1:55" x14ac:dyDescent="0.1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row>
    <row r="134" spans="1:55" x14ac:dyDescent="0.1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row>
    <row r="135" spans="1:55" x14ac:dyDescent="0.1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row>
    <row r="136" spans="1:55" x14ac:dyDescent="0.1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row>
    <row r="137" spans="1:55" x14ac:dyDescent="0.1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row>
  </sheetData>
  <mergeCells count="432">
    <mergeCell ref="BE10:BH10"/>
    <mergeCell ref="AV17:BD17"/>
    <mergeCell ref="BF27:BH27"/>
    <mergeCell ref="AY12:BA13"/>
    <mergeCell ref="AW23:BA25"/>
    <mergeCell ref="BB26:BE26"/>
    <mergeCell ref="BE18:BG18"/>
    <mergeCell ref="AU12:AW13"/>
    <mergeCell ref="AU14:AU20"/>
    <mergeCell ref="AV16:BD16"/>
    <mergeCell ref="BE11:BH11"/>
    <mergeCell ref="BF12:BH13"/>
    <mergeCell ref="AW27:BA27"/>
    <mergeCell ref="AX10:BA10"/>
    <mergeCell ref="AU10:AW10"/>
    <mergeCell ref="AW26:BA26"/>
    <mergeCell ref="AW22:BA22"/>
    <mergeCell ref="BE16:BG16"/>
    <mergeCell ref="BE17:BG17"/>
    <mergeCell ref="BE15:BG15"/>
    <mergeCell ref="AV15:BD15"/>
    <mergeCell ref="BF19:BH20"/>
    <mergeCell ref="AV19:BD20"/>
    <mergeCell ref="BF26:BH26"/>
    <mergeCell ref="AN3:AQ3"/>
    <mergeCell ref="AQ8:AT8"/>
    <mergeCell ref="AV14:BD14"/>
    <mergeCell ref="BB12:BD13"/>
    <mergeCell ref="AQ9:AT9"/>
    <mergeCell ref="AU5:BA5"/>
    <mergeCell ref="AQ12:AT13"/>
    <mergeCell ref="BF31:BH31"/>
    <mergeCell ref="AW31:BA31"/>
    <mergeCell ref="BB31:BE31"/>
    <mergeCell ref="BB27:BE27"/>
    <mergeCell ref="BF28:BH28"/>
    <mergeCell ref="AW30:BA30"/>
    <mergeCell ref="BF30:BH30"/>
    <mergeCell ref="BB28:BE28"/>
    <mergeCell ref="BB30:BE30"/>
    <mergeCell ref="BB29:BE29"/>
    <mergeCell ref="AW29:BA29"/>
    <mergeCell ref="BF29:BH29"/>
    <mergeCell ref="AW28:BA28"/>
    <mergeCell ref="AQ10:AT10"/>
    <mergeCell ref="AQ11:AT11"/>
    <mergeCell ref="BE9:BH9"/>
    <mergeCell ref="BB8:BD8"/>
    <mergeCell ref="AI32:AL32"/>
    <mergeCell ref="AE20:AI20"/>
    <mergeCell ref="AJ17:AL17"/>
    <mergeCell ref="AJ14:AK14"/>
    <mergeCell ref="AQ15:AT15"/>
    <mergeCell ref="AQ16:AT16"/>
    <mergeCell ref="AJ16:AL16"/>
    <mergeCell ref="AF16:AI16"/>
    <mergeCell ref="AF15:AI15"/>
    <mergeCell ref="AM14:AP14"/>
    <mergeCell ref="AM15:AP15"/>
    <mergeCell ref="AP31:AS31"/>
    <mergeCell ref="AM31:AO31"/>
    <mergeCell ref="AT31:AV31"/>
    <mergeCell ref="AM17:AP17"/>
    <mergeCell ref="AM16:AP16"/>
    <mergeCell ref="AT29:AV29"/>
    <mergeCell ref="AP29:AS29"/>
    <mergeCell ref="AM29:AO29"/>
    <mergeCell ref="AP28:AS28"/>
    <mergeCell ref="AT28:AV28"/>
    <mergeCell ref="AG28:AH28"/>
    <mergeCell ref="AG29:AH29"/>
    <mergeCell ref="AI26:AL26"/>
    <mergeCell ref="AP41:AT41"/>
    <mergeCell ref="AP39:AT39"/>
    <mergeCell ref="AP36:AT36"/>
    <mergeCell ref="AU40:AX42"/>
    <mergeCell ref="AU36:AX39"/>
    <mergeCell ref="AP32:AS32"/>
    <mergeCell ref="AT32:AV32"/>
    <mergeCell ref="AP42:AT42"/>
    <mergeCell ref="AP40:AS40"/>
    <mergeCell ref="T11:W11"/>
    <mergeCell ref="Q11:S11"/>
    <mergeCell ref="T16:W16"/>
    <mergeCell ref="Q15:S15"/>
    <mergeCell ref="Q16:S16"/>
    <mergeCell ref="T15:W15"/>
    <mergeCell ref="AY36:BH42"/>
    <mergeCell ref="BF32:BH32"/>
    <mergeCell ref="BF33:BH34"/>
    <mergeCell ref="AY35:BH35"/>
    <mergeCell ref="BB33:BE34"/>
    <mergeCell ref="AX33:BA34"/>
    <mergeCell ref="BB32:BE32"/>
    <mergeCell ref="AW32:BA32"/>
    <mergeCell ref="AA12:AD13"/>
    <mergeCell ref="AE13:AI13"/>
    <mergeCell ref="AE14:AE18"/>
    <mergeCell ref="AJ12:AL12"/>
    <mergeCell ref="AJ15:AL15"/>
    <mergeCell ref="AF17:AI17"/>
    <mergeCell ref="AE12:AI12"/>
    <mergeCell ref="AM12:AP13"/>
    <mergeCell ref="AQ14:AT14"/>
    <mergeCell ref="AJ18:AL18"/>
    <mergeCell ref="AU6:AW6"/>
    <mergeCell ref="AX6:BA6"/>
    <mergeCell ref="AX11:BA11"/>
    <mergeCell ref="AU8:AW8"/>
    <mergeCell ref="AX9:BA9"/>
    <mergeCell ref="AU11:AW11"/>
    <mergeCell ref="BB9:BD9"/>
    <mergeCell ref="AF14:AI14"/>
    <mergeCell ref="M12:P13"/>
    <mergeCell ref="T12:W13"/>
    <mergeCell ref="AU9:AW9"/>
    <mergeCell ref="AF9:AI9"/>
    <mergeCell ref="AJ9:AL9"/>
    <mergeCell ref="AM8:AP8"/>
    <mergeCell ref="AM4:AP6"/>
    <mergeCell ref="AQ4:AT6"/>
    <mergeCell ref="BB5:BH5"/>
    <mergeCell ref="BE8:BH8"/>
    <mergeCell ref="AX8:BA8"/>
    <mergeCell ref="BB6:BD6"/>
    <mergeCell ref="AJ11:AL11"/>
    <mergeCell ref="AJ10:AL10"/>
    <mergeCell ref="X10:Z10"/>
    <mergeCell ref="AM11:AP11"/>
    <mergeCell ref="F16:H16"/>
    <mergeCell ref="I16:L16"/>
    <mergeCell ref="I17:L17"/>
    <mergeCell ref="M16:P16"/>
    <mergeCell ref="F17:H17"/>
    <mergeCell ref="Q14:S14"/>
    <mergeCell ref="Q12:S13"/>
    <mergeCell ref="M14:P14"/>
    <mergeCell ref="BB10:BD10"/>
    <mergeCell ref="BB11:BD11"/>
    <mergeCell ref="AF11:AI11"/>
    <mergeCell ref="AA11:AD11"/>
    <mergeCell ref="AE7:AE11"/>
    <mergeCell ref="X8:Z8"/>
    <mergeCell ref="AF8:AI8"/>
    <mergeCell ref="AA9:AD9"/>
    <mergeCell ref="AF10:AI10"/>
    <mergeCell ref="AM9:AP9"/>
    <mergeCell ref="AM10:AP10"/>
    <mergeCell ref="X9:Z9"/>
    <mergeCell ref="AA8:AD8"/>
    <mergeCell ref="AA10:AD10"/>
    <mergeCell ref="Q9:S9"/>
    <mergeCell ref="T9:W9"/>
    <mergeCell ref="I29:J29"/>
    <mergeCell ref="B19:B20"/>
    <mergeCell ref="C19:E20"/>
    <mergeCell ref="G29:H29"/>
    <mergeCell ref="F19:H20"/>
    <mergeCell ref="A29:F29"/>
    <mergeCell ref="A28:F28"/>
    <mergeCell ref="I27:J27"/>
    <mergeCell ref="G27:H27"/>
    <mergeCell ref="I22:N24"/>
    <mergeCell ref="M27:N27"/>
    <mergeCell ref="M19:P20"/>
    <mergeCell ref="M29:N29"/>
    <mergeCell ref="O28:S28"/>
    <mergeCell ref="I28:J28"/>
    <mergeCell ref="K27:L27"/>
    <mergeCell ref="K28:L28"/>
    <mergeCell ref="O29:S29"/>
    <mergeCell ref="I26:J26"/>
    <mergeCell ref="Q19:S20"/>
    <mergeCell ref="A26:F26"/>
    <mergeCell ref="I25:J25"/>
    <mergeCell ref="G26:H26"/>
    <mergeCell ref="A22:F25"/>
    <mergeCell ref="F11:H11"/>
    <mergeCell ref="F10:H10"/>
    <mergeCell ref="M11:P11"/>
    <mergeCell ref="M10:P10"/>
    <mergeCell ref="B11:E11"/>
    <mergeCell ref="B10:E10"/>
    <mergeCell ref="B9:E9"/>
    <mergeCell ref="F9:H9"/>
    <mergeCell ref="A27:F27"/>
    <mergeCell ref="B18:E18"/>
    <mergeCell ref="F18:H18"/>
    <mergeCell ref="M18:P18"/>
    <mergeCell ref="O22:S22"/>
    <mergeCell ref="F12:H13"/>
    <mergeCell ref="F15:H15"/>
    <mergeCell ref="G22:H25"/>
    <mergeCell ref="I12:L13"/>
    <mergeCell ref="B17:E17"/>
    <mergeCell ref="B16:E16"/>
    <mergeCell ref="B12:E13"/>
    <mergeCell ref="B14:E14"/>
    <mergeCell ref="B15:E15"/>
    <mergeCell ref="I15:L15"/>
    <mergeCell ref="M15:P15"/>
    <mergeCell ref="Q6:S6"/>
    <mergeCell ref="M8:P8"/>
    <mergeCell ref="I10:L10"/>
    <mergeCell ref="A4:E6"/>
    <mergeCell ref="F8:H8"/>
    <mergeCell ref="I9:L9"/>
    <mergeCell ref="K3:P3"/>
    <mergeCell ref="Q4:AD4"/>
    <mergeCell ref="M4:P6"/>
    <mergeCell ref="I4:L6"/>
    <mergeCell ref="Q5:W5"/>
    <mergeCell ref="Q10:S10"/>
    <mergeCell ref="B8:E8"/>
    <mergeCell ref="T10:W10"/>
    <mergeCell ref="I14:L14"/>
    <mergeCell ref="F4:H6"/>
    <mergeCell ref="I8:L8"/>
    <mergeCell ref="M9:P9"/>
    <mergeCell ref="F14:H14"/>
    <mergeCell ref="AR3:AZ3"/>
    <mergeCell ref="AU4:BH4"/>
    <mergeCell ref="AA6:AD6"/>
    <mergeCell ref="AE4:AI6"/>
    <mergeCell ref="S3:V3"/>
    <mergeCell ref="W3:AK3"/>
    <mergeCell ref="X12:Z13"/>
    <mergeCell ref="X11:Z11"/>
    <mergeCell ref="AJ4:AL6"/>
    <mergeCell ref="BE6:BH6"/>
    <mergeCell ref="Q8:S8"/>
    <mergeCell ref="T8:W8"/>
    <mergeCell ref="T6:W6"/>
    <mergeCell ref="X6:Z6"/>
    <mergeCell ref="AJ8:AL8"/>
    <mergeCell ref="X5:AD5"/>
    <mergeCell ref="BE14:BH14"/>
    <mergeCell ref="A3:I3"/>
    <mergeCell ref="I11:L11"/>
    <mergeCell ref="X17:Z17"/>
    <mergeCell ref="AA14:AD14"/>
    <mergeCell ref="AA15:AD15"/>
    <mergeCell ref="X16:Z16"/>
    <mergeCell ref="Q18:S18"/>
    <mergeCell ref="T17:W17"/>
    <mergeCell ref="X14:Z14"/>
    <mergeCell ref="X15:Z15"/>
    <mergeCell ref="T14:W14"/>
    <mergeCell ref="Q17:S17"/>
    <mergeCell ref="M17:P17"/>
    <mergeCell ref="I19:L20"/>
    <mergeCell ref="AA16:AD16"/>
    <mergeCell ref="AA17:AD17"/>
    <mergeCell ref="AA19:AD20"/>
    <mergeCell ref="X18:Z18"/>
    <mergeCell ref="AA18:AD18"/>
    <mergeCell ref="K32:L32"/>
    <mergeCell ref="A49:AA49"/>
    <mergeCell ref="A48:AA48"/>
    <mergeCell ref="A46:AA46"/>
    <mergeCell ref="A47:AA47"/>
    <mergeCell ref="O23:S25"/>
    <mergeCell ref="G30:H30"/>
    <mergeCell ref="G28:H28"/>
    <mergeCell ref="O26:S26"/>
    <mergeCell ref="M26:N26"/>
    <mergeCell ref="I37:L39"/>
    <mergeCell ref="M28:N28"/>
    <mergeCell ref="K29:L29"/>
    <mergeCell ref="M25:N25"/>
    <mergeCell ref="K26:L26"/>
    <mergeCell ref="I41:L41"/>
    <mergeCell ref="I40:K40"/>
    <mergeCell ref="I31:J31"/>
    <mergeCell ref="M41:Q41"/>
    <mergeCell ref="M30:N30"/>
    <mergeCell ref="I30:J30"/>
    <mergeCell ref="A33:F34"/>
    <mergeCell ref="A32:F32"/>
    <mergeCell ref="A31:F31"/>
    <mergeCell ref="G32:H32"/>
    <mergeCell ref="A30:F30"/>
    <mergeCell ref="I32:J32"/>
    <mergeCell ref="G33:N34"/>
    <mergeCell ref="M31:N31"/>
    <mergeCell ref="G31:H31"/>
    <mergeCell ref="K31:L31"/>
    <mergeCell ref="A35:L35"/>
    <mergeCell ref="M35:AC35"/>
    <mergeCell ref="E36:H39"/>
    <mergeCell ref="A36:D39"/>
    <mergeCell ref="O30:S30"/>
    <mergeCell ref="O31:S31"/>
    <mergeCell ref="A40:D40"/>
    <mergeCell ref="AB31:AD31"/>
    <mergeCell ref="T31:W31"/>
    <mergeCell ref="Z33:AA34"/>
    <mergeCell ref="A43:BH43"/>
    <mergeCell ref="I42:L42"/>
    <mergeCell ref="E42:H42"/>
    <mergeCell ref="E40:H40"/>
    <mergeCell ref="E41:H41"/>
    <mergeCell ref="A41:D41"/>
    <mergeCell ref="AK42:AO42"/>
    <mergeCell ref="AK40:AN40"/>
    <mergeCell ref="AK41:AO41"/>
    <mergeCell ref="AF41:AJ41"/>
    <mergeCell ref="A42:D42"/>
    <mergeCell ref="AF42:AJ42"/>
    <mergeCell ref="AF40:AI40"/>
    <mergeCell ref="AA42:AE42"/>
    <mergeCell ref="AA41:AE41"/>
    <mergeCell ref="R42:V42"/>
    <mergeCell ref="M42:Q42"/>
    <mergeCell ref="R40:U40"/>
    <mergeCell ref="W42:Z42"/>
    <mergeCell ref="AA40:AD40"/>
    <mergeCell ref="W41:Z41"/>
    <mergeCell ref="M40:P40"/>
    <mergeCell ref="R41:V41"/>
    <mergeCell ref="W40:Y40"/>
    <mergeCell ref="K25:L25"/>
    <mergeCell ref="I18:L18"/>
    <mergeCell ref="AN19:AP20"/>
    <mergeCell ref="A21:I21"/>
    <mergeCell ref="AF18:AI18"/>
    <mergeCell ref="X19:Z20"/>
    <mergeCell ref="T19:W20"/>
    <mergeCell ref="T18:W18"/>
    <mergeCell ref="AE23:AH25"/>
    <mergeCell ref="AE19:AI19"/>
    <mergeCell ref="AJ19:AL20"/>
    <mergeCell ref="T22:W22"/>
    <mergeCell ref="AE22:AH22"/>
    <mergeCell ref="X26:Y26"/>
    <mergeCell ref="Z26:AA26"/>
    <mergeCell ref="T23:W25"/>
    <mergeCell ref="AB23:AD25"/>
    <mergeCell ref="Z22:AA25"/>
    <mergeCell ref="AB22:AD22"/>
    <mergeCell ref="X22:Y25"/>
    <mergeCell ref="AB26:AD26"/>
    <mergeCell ref="T26:W26"/>
    <mergeCell ref="AQ17:AT17"/>
    <mergeCell ref="AI23:AL25"/>
    <mergeCell ref="AM27:AO27"/>
    <mergeCell ref="AI27:AL27"/>
    <mergeCell ref="AG31:AH31"/>
    <mergeCell ref="AE30:AF30"/>
    <mergeCell ref="AE29:AF29"/>
    <mergeCell ref="AG26:AH26"/>
    <mergeCell ref="AM28:AO28"/>
    <mergeCell ref="AI31:AL31"/>
    <mergeCell ref="AE31:AF31"/>
    <mergeCell ref="AE28:AF28"/>
    <mergeCell ref="AQ18:AT18"/>
    <mergeCell ref="AI29:AL29"/>
    <mergeCell ref="AI28:AL28"/>
    <mergeCell ref="AI22:AL22"/>
    <mergeCell ref="AE26:AF26"/>
    <mergeCell ref="AT26:AV26"/>
    <mergeCell ref="AT22:AV22"/>
    <mergeCell ref="AP27:AS27"/>
    <mergeCell ref="AP22:AS22"/>
    <mergeCell ref="AP23:AS25"/>
    <mergeCell ref="AT23:AV25"/>
    <mergeCell ref="AT27:AV27"/>
    <mergeCell ref="AK36:AO36"/>
    <mergeCell ref="M36:AJ36"/>
    <mergeCell ref="M38:Q39"/>
    <mergeCell ref="W38:Z39"/>
    <mergeCell ref="AF38:AJ39"/>
    <mergeCell ref="AP37:AT38"/>
    <mergeCell ref="AK37:AO39"/>
    <mergeCell ref="R38:V39"/>
    <mergeCell ref="AP30:AS30"/>
    <mergeCell ref="AI30:AL30"/>
    <mergeCell ref="AM30:AO30"/>
    <mergeCell ref="AP33:AS34"/>
    <mergeCell ref="AT30:AV30"/>
    <mergeCell ref="AM33:AO34"/>
    <mergeCell ref="AT33:AV34"/>
    <mergeCell ref="AM32:AO32"/>
    <mergeCell ref="AI33:AL34"/>
    <mergeCell ref="AG33:AH34"/>
    <mergeCell ref="AE32:AF32"/>
    <mergeCell ref="AE33:AF34"/>
    <mergeCell ref="AA38:AE39"/>
    <mergeCell ref="AG32:AH32"/>
    <mergeCell ref="AB33:AD34"/>
    <mergeCell ref="AB32:AD32"/>
    <mergeCell ref="Z32:AA32"/>
    <mergeCell ref="X33:Y34"/>
    <mergeCell ref="X32:Y32"/>
    <mergeCell ref="M32:N32"/>
    <mergeCell ref="O33:S34"/>
    <mergeCell ref="O32:S32"/>
    <mergeCell ref="T32:W32"/>
    <mergeCell ref="T33:W34"/>
    <mergeCell ref="T29:W29"/>
    <mergeCell ref="X29:Y29"/>
    <mergeCell ref="X30:Y30"/>
    <mergeCell ref="X31:Y31"/>
    <mergeCell ref="Z29:AA29"/>
    <mergeCell ref="Z31:AA31"/>
    <mergeCell ref="T30:W30"/>
    <mergeCell ref="K30:L30"/>
    <mergeCell ref="Z30:AA30"/>
    <mergeCell ref="AG27:AH27"/>
    <mergeCell ref="AE27:AF27"/>
    <mergeCell ref="AG30:AH30"/>
    <mergeCell ref="O27:S27"/>
    <mergeCell ref="AB29:AD29"/>
    <mergeCell ref="AB28:AD28"/>
    <mergeCell ref="T27:W27"/>
    <mergeCell ref="AB30:AD30"/>
    <mergeCell ref="T28:W28"/>
    <mergeCell ref="X27:Y27"/>
    <mergeCell ref="Z28:AA28"/>
    <mergeCell ref="X28:Y28"/>
    <mergeCell ref="AB27:AD27"/>
    <mergeCell ref="Z27:AA27"/>
    <mergeCell ref="AV18:BD18"/>
    <mergeCell ref="AP26:AS26"/>
    <mergeCell ref="BB22:BE22"/>
    <mergeCell ref="BB23:BE25"/>
    <mergeCell ref="AM18:AP18"/>
    <mergeCell ref="BF22:BH25"/>
    <mergeCell ref="AM22:AO22"/>
    <mergeCell ref="AM23:AO25"/>
    <mergeCell ref="AM26:AO26"/>
    <mergeCell ref="AR19:AT20"/>
  </mergeCells>
  <phoneticPr fontId="2"/>
  <conditionalFormatting sqref="AN19:AP20">
    <cfRule type="cellIs" dxfId="18" priority="1" stopIfTrue="1" operator="notEqual">
      <formula>$I$19+$AM$11+$AM$18</formula>
    </cfRule>
  </conditionalFormatting>
  <conditionalFormatting sqref="AR19:AT20">
    <cfRule type="cellIs" dxfId="17" priority="2" stopIfTrue="1" operator="notEqual">
      <formula>$M$19+$AQ$11+$AQ$18</formula>
    </cfRule>
  </conditionalFormatting>
  <conditionalFormatting sqref="A26:BH32">
    <cfRule type="expression" dxfId="16" priority="3" stopIfTrue="1">
      <formula>$BK$23&gt;7</formula>
    </cfRule>
  </conditionalFormatting>
  <conditionalFormatting sqref="BP28">
    <cfRule type="cellIs" dxfId="15" priority="4" stopIfTrue="1" operator="equal">
      <formula>""</formula>
    </cfRule>
  </conditionalFormatting>
  <conditionalFormatting sqref="BQ28:BV28">
    <cfRule type="expression" dxfId="14" priority="5" stopIfTrue="1">
      <formula>$BP$28=""</formula>
    </cfRule>
  </conditionalFormatting>
  <dataValidations count="3">
    <dataValidation imeMode="off" allowBlank="1" showInputMessage="1" showErrorMessage="1" sqref="G26:H32 O26:O32 AT26:AU32"/>
    <dataValidation imeMode="hiragana" allowBlank="1" showInputMessage="1" showErrorMessage="1" sqref="B14:E18 AV15:BD18 AF8:AI10 AF14:AI17"/>
    <dataValidation imeMode="halfAlpha" allowBlank="1" showInputMessage="1" showErrorMessage="1" sqref="BE15:BG18 AM8:AT10 AM14:AT17 BB8:BH10 Q8:AD18 I14:P18 Z26:AA32"/>
  </dataValidations>
  <printOptions horizontalCentered="1"/>
  <pageMargins left="0.47244094488188981" right="0.27559055118110237" top="0.19685039370078741" bottom="0.51181102362204722" header="0.19685039370078741" footer="0.51181102362204722"/>
  <pageSetup paperSize="9" scale="85" orientation="landscape" horizontalDpi="4294967292" r:id="rId1"/>
  <headerFooter alignWithMargins="0"/>
  <ignoredErrors>
    <ignoredError sqref="W41 G26:H32 I26:J32 K26:N32 O26:S32 Z26:AA32 AT26:AV32 BF26:BH32" unlockedFormula="1"/>
    <ignoredError sqref="AF42" formula="1"/>
    <ignoredError sqref="AX3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069" r:id="rId4" name="Button 21">
              <controlPr defaultSize="0" print="0" autoFill="0" autoPict="0" macro="[0]!取引金額シートボタン_Click">
                <anchor moveWithCells="1">
                  <from>
                    <xdr:col>0</xdr:col>
                    <xdr:colOff>161925</xdr:colOff>
                    <xdr:row>0</xdr:row>
                    <xdr:rowOff>9525</xdr:rowOff>
                  </from>
                  <to>
                    <xdr:col>8</xdr:col>
                    <xdr:colOff>123825</xdr:colOff>
                    <xdr:row>1</xdr:row>
                    <xdr:rowOff>114300</xdr:rowOff>
                  </to>
                </anchor>
              </controlPr>
            </control>
          </mc:Choice>
        </mc:AlternateContent>
        <mc:AlternateContent xmlns:mc="http://schemas.openxmlformats.org/markup-compatibility/2006">
          <mc:Choice Requires="x14">
            <control shapeId="2070" r:id="rId5" name="Button 22">
              <controlPr defaultSize="0" print="0" autoFill="0" autoPict="0" macro="[0]!償却資産クリアボタン_Click">
                <anchor moveWithCells="1">
                  <from>
                    <xdr:col>36</xdr:col>
                    <xdr:colOff>0</xdr:colOff>
                    <xdr:row>0</xdr:row>
                    <xdr:rowOff>0</xdr:rowOff>
                  </from>
                  <to>
                    <xdr:col>41</xdr:col>
                    <xdr:colOff>142875</xdr:colOff>
                    <xdr:row>1</xdr:row>
                    <xdr:rowOff>133350</xdr:rowOff>
                  </to>
                </anchor>
              </controlPr>
            </control>
          </mc:Choice>
        </mc:AlternateContent>
        <mc:AlternateContent xmlns:mc="http://schemas.openxmlformats.org/markup-compatibility/2006">
          <mc:Choice Requires="x14">
            <control shapeId="2106" r:id="rId6" name="Button 58">
              <controlPr defaultSize="0" print="0" autoFill="0" autoPict="0" macro="[0]!印刷3">
                <anchor moveWithCells="1" sizeWithCells="1">
                  <from>
                    <xdr:col>28</xdr:col>
                    <xdr:colOff>19050</xdr:colOff>
                    <xdr:row>0</xdr:row>
                    <xdr:rowOff>9525</xdr:rowOff>
                  </from>
                  <to>
                    <xdr:col>35</xdr:col>
                    <xdr:colOff>19050</xdr:colOff>
                    <xdr:row>1</xdr:row>
                    <xdr:rowOff>142875</xdr:rowOff>
                  </to>
                </anchor>
              </controlPr>
            </control>
          </mc:Choice>
        </mc:AlternateContent>
        <mc:AlternateContent xmlns:mc="http://schemas.openxmlformats.org/markup-compatibility/2006">
          <mc:Choice Requires="x14">
            <control shapeId="2109" r:id="rId7" name="Button 61">
              <controlPr defaultSize="0" print="0" autoFill="0" autoPict="0" macro="[0]!収支内訳表ボタン_Click">
                <anchor moveWithCells="1">
                  <from>
                    <xdr:col>10</xdr:col>
                    <xdr:colOff>0</xdr:colOff>
                    <xdr:row>0</xdr:row>
                    <xdr:rowOff>0</xdr:rowOff>
                  </from>
                  <to>
                    <xdr:col>18</xdr:col>
                    <xdr:colOff>28575</xdr:colOff>
                    <xdr:row>1</xdr:row>
                    <xdr:rowOff>142875</xdr:rowOff>
                  </to>
                </anchor>
              </controlPr>
            </control>
          </mc:Choice>
        </mc:AlternateContent>
        <mc:AlternateContent xmlns:mc="http://schemas.openxmlformats.org/markup-compatibility/2006">
          <mc:Choice Requires="x14">
            <control shapeId="2203" r:id="rId8" name="Button 155">
              <controlPr defaultSize="0" print="0" autoFill="0" autoPict="0" macro="[0]!Macro3">
                <anchor moveWithCells="1" sizeWithCells="1">
                  <from>
                    <xdr:col>19</xdr:col>
                    <xdr:colOff>0</xdr:colOff>
                    <xdr:row>0</xdr:row>
                    <xdr:rowOff>0</xdr:rowOff>
                  </from>
                  <to>
                    <xdr:col>27</xdr:col>
                    <xdr:colOff>47625</xdr:colOff>
                    <xdr:row>1</xdr:row>
                    <xdr:rowOff>123825</xdr:rowOff>
                  </to>
                </anchor>
              </controlPr>
            </control>
          </mc:Choice>
        </mc:AlternateContent>
        <mc:AlternateContent xmlns:mc="http://schemas.openxmlformats.org/markup-compatibility/2006">
          <mc:Choice Requires="x14">
            <control shapeId="2287" r:id="rId9" name="Button 239">
              <controlPr defaultSize="0" print="0" autoFill="0" autoPict="0" macro="[0]!Macro3">
                <anchor moveWithCells="1" sizeWithCells="1">
                  <from>
                    <xdr:col>23</xdr:col>
                    <xdr:colOff>123825</xdr:colOff>
                    <xdr:row>29</xdr:row>
                    <xdr:rowOff>133350</xdr:rowOff>
                  </from>
                  <to>
                    <xdr:col>31</xdr:col>
                    <xdr:colOff>180975</xdr:colOff>
                    <xdr:row>30</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G118"/>
  <sheetViews>
    <sheetView showGridLines="0" showRowColHeaders="0" topLeftCell="B1" zoomScaleNormal="100" workbookViewId="0">
      <selection activeCell="B1" sqref="B1"/>
    </sheetView>
  </sheetViews>
  <sheetFormatPr defaultColWidth="9" defaultRowHeight="13.5" x14ac:dyDescent="0.15"/>
  <cols>
    <col min="1" max="1" width="2.5" style="82" hidden="1" customWidth="1"/>
    <col min="2" max="2" width="13" style="90" customWidth="1"/>
    <col min="3" max="3" width="4" style="90" customWidth="1"/>
    <col min="4" max="4" width="4.75" style="90" bestFit="1" customWidth="1"/>
    <col min="5" max="5" width="4.5" style="90" customWidth="1"/>
    <col min="6" max="6" width="4.625" style="90" customWidth="1"/>
    <col min="7" max="7" width="11.5" style="90" customWidth="1"/>
    <col min="8" max="8" width="11.75" style="90" customWidth="1"/>
    <col min="9" max="9" width="5.125" style="90" customWidth="1"/>
    <col min="10" max="11" width="4.75" style="90" customWidth="1"/>
    <col min="12" max="12" width="6.75" style="90" hidden="1" customWidth="1"/>
    <col min="13" max="13" width="6.75" style="90" customWidth="1"/>
    <col min="14" max="14" width="4" style="90" customWidth="1"/>
    <col min="15" max="15" width="4.125" style="90" customWidth="1"/>
    <col min="16" max="16" width="10.5" style="90" hidden="1" customWidth="1"/>
    <col min="17" max="17" width="10" style="90" customWidth="1"/>
    <col min="18" max="18" width="11.5" style="90" customWidth="1"/>
    <col min="19" max="19" width="11.5" style="90" hidden="1" customWidth="1"/>
    <col min="20" max="20" width="11.5" style="90" customWidth="1"/>
    <col min="21" max="21" width="7.375" style="90" customWidth="1"/>
    <col min="22" max="22" width="8.5" style="90" hidden="1" customWidth="1"/>
    <col min="23" max="23" width="11.125" style="90" customWidth="1"/>
    <col min="24" max="24" width="10.375" style="90" customWidth="1"/>
    <col min="25" max="25" width="6.5" style="90" customWidth="1"/>
    <col min="26" max="26" width="3.125" style="90" bestFit="1" customWidth="1"/>
    <col min="27" max="27" width="8.25" style="90" customWidth="1"/>
    <col min="28" max="28" width="11.25" style="82" bestFit="1" customWidth="1"/>
    <col min="29" max="29" width="34.875" style="82" bestFit="1" customWidth="1"/>
    <col min="30" max="30" width="9.25" style="82" customWidth="1"/>
    <col min="31" max="16384" width="9" style="82"/>
  </cols>
  <sheetData>
    <row r="1" spans="1:33" ht="30" customHeight="1" x14ac:dyDescent="0.3">
      <c r="B1" s="157" t="s">
        <v>33</v>
      </c>
      <c r="X1" s="691" t="str">
        <f>IF(AND(AB6="",AB7="",AB8="",AB9="",AB10="",AB11="",AB12="",AB13="",AB14="",AB15="",AB16="",AB17="",AB18="",AB19="",AB20="",AB21="",AB22="",AB23="",AB24="",AB25="",AB26="",AB27="",AB28=""),"","入力エラーあり")</f>
        <v/>
      </c>
      <c r="AA1" s="82"/>
    </row>
    <row r="2" spans="1:33" ht="36" customHeight="1" x14ac:dyDescent="0.3">
      <c r="B2" s="157"/>
      <c r="J2" s="2117" t="s">
        <v>139</v>
      </c>
      <c r="K2" s="2118"/>
      <c r="L2" s="2118"/>
      <c r="M2" s="2118"/>
      <c r="N2" s="2118"/>
      <c r="O2" s="2118"/>
      <c r="P2" s="2118"/>
      <c r="Q2" s="2118"/>
      <c r="R2" s="2118"/>
      <c r="S2" s="2118"/>
      <c r="T2" s="2118"/>
      <c r="U2" s="2118"/>
      <c r="V2" s="2118"/>
      <c r="W2" s="2118"/>
      <c r="X2" s="691"/>
      <c r="AA2" s="82"/>
    </row>
    <row r="3" spans="1:33" s="159" customFormat="1" ht="12.75" customHeight="1" x14ac:dyDescent="0.15">
      <c r="B3" s="1766" t="s">
        <v>36</v>
      </c>
      <c r="C3" s="2133" t="s">
        <v>1041</v>
      </c>
      <c r="D3" s="2138" t="s">
        <v>123</v>
      </c>
      <c r="E3" s="2139"/>
      <c r="F3" s="2140"/>
      <c r="G3" s="181" t="s">
        <v>42</v>
      </c>
      <c r="H3" s="181" t="s">
        <v>43</v>
      </c>
      <c r="I3" s="2133" t="s">
        <v>181</v>
      </c>
      <c r="J3" s="2119" t="s">
        <v>131</v>
      </c>
      <c r="K3" s="2119"/>
      <c r="L3" s="674" t="s">
        <v>44</v>
      </c>
      <c r="M3" s="182" t="s">
        <v>1005</v>
      </c>
      <c r="N3" s="183" t="s">
        <v>6</v>
      </c>
      <c r="O3" s="184"/>
      <c r="P3" s="674" t="s">
        <v>45</v>
      </c>
      <c r="Q3" s="182" t="s">
        <v>13</v>
      </c>
      <c r="R3" s="182" t="s">
        <v>46</v>
      </c>
      <c r="S3" s="674" t="s">
        <v>47</v>
      </c>
      <c r="T3" s="182" t="s">
        <v>1002</v>
      </c>
      <c r="U3" s="181" t="s">
        <v>48</v>
      </c>
      <c r="V3" s="674" t="s">
        <v>49</v>
      </c>
      <c r="W3" s="182" t="s">
        <v>49</v>
      </c>
      <c r="X3" s="181" t="s">
        <v>34</v>
      </c>
      <c r="Y3" s="2121" t="s">
        <v>955</v>
      </c>
      <c r="Z3" s="2122"/>
      <c r="AA3" s="2141" t="s">
        <v>958</v>
      </c>
      <c r="AB3" s="158"/>
      <c r="AC3" s="158"/>
    </row>
    <row r="4" spans="1:33" s="160" customFormat="1" ht="19.5" customHeight="1" x14ac:dyDescent="0.15">
      <c r="B4" s="1769"/>
      <c r="C4" s="2127"/>
      <c r="D4" s="2094"/>
      <c r="E4" s="2095"/>
      <c r="F4" s="2096"/>
      <c r="G4" s="2127" t="s">
        <v>377</v>
      </c>
      <c r="H4" s="2127" t="s">
        <v>180</v>
      </c>
      <c r="I4" s="2127"/>
      <c r="J4" s="2120" t="s">
        <v>149</v>
      </c>
      <c r="K4" s="2120"/>
      <c r="L4" s="2131" t="s">
        <v>519</v>
      </c>
      <c r="M4" s="2134" t="s">
        <v>898</v>
      </c>
      <c r="N4" s="2091" t="s">
        <v>52</v>
      </c>
      <c r="O4" s="2093"/>
      <c r="P4" s="2129" t="s">
        <v>182</v>
      </c>
      <c r="Q4" s="2136" t="s">
        <v>182</v>
      </c>
      <c r="R4" s="2127" t="s">
        <v>186</v>
      </c>
      <c r="S4" s="682" t="s">
        <v>53</v>
      </c>
      <c r="T4" s="684" t="s">
        <v>53</v>
      </c>
      <c r="U4" s="2127" t="s">
        <v>183</v>
      </c>
      <c r="V4" s="2129" t="s">
        <v>54</v>
      </c>
      <c r="W4" s="684" t="s">
        <v>54</v>
      </c>
      <c r="X4" s="2127" t="s">
        <v>184</v>
      </c>
      <c r="Y4" s="2123"/>
      <c r="Z4" s="2124"/>
      <c r="AA4" s="2136"/>
      <c r="AB4" s="688" t="s">
        <v>371</v>
      </c>
      <c r="AE4" s="161"/>
      <c r="AF4" s="162"/>
      <c r="AG4" s="163"/>
    </row>
    <row r="5" spans="1:33" s="160" customFormat="1" ht="20.25" customHeight="1" x14ac:dyDescent="0.15">
      <c r="A5" s="160">
        <f>SUM(A6:A28)</f>
        <v>0</v>
      </c>
      <c r="B5" s="1772"/>
      <c r="C5" s="2128"/>
      <c r="D5" s="185" t="s">
        <v>31</v>
      </c>
      <c r="E5" s="186" t="s">
        <v>32</v>
      </c>
      <c r="F5" s="187" t="s">
        <v>920</v>
      </c>
      <c r="G5" s="2128"/>
      <c r="H5" s="2128"/>
      <c r="I5" s="2128"/>
      <c r="J5" s="187" t="s">
        <v>295</v>
      </c>
      <c r="K5" s="187" t="s">
        <v>296</v>
      </c>
      <c r="L5" s="2132"/>
      <c r="M5" s="2135"/>
      <c r="N5" s="2094"/>
      <c r="O5" s="2096"/>
      <c r="P5" s="2130"/>
      <c r="Q5" s="2137"/>
      <c r="R5" s="2128"/>
      <c r="S5" s="683"/>
      <c r="T5" s="685" t="s">
        <v>957</v>
      </c>
      <c r="U5" s="2128"/>
      <c r="V5" s="2130"/>
      <c r="W5" s="685" t="s">
        <v>956</v>
      </c>
      <c r="X5" s="2128"/>
      <c r="Y5" s="2125"/>
      <c r="Z5" s="2126"/>
      <c r="AA5" s="2137"/>
      <c r="AE5" s="161"/>
      <c r="AF5" s="162"/>
      <c r="AG5" s="163"/>
    </row>
    <row r="6" spans="1:33" s="164" customFormat="1" ht="20.25" customHeight="1" x14ac:dyDescent="0.15">
      <c r="A6" s="164" t="str">
        <f>IF(D6="","",1)</f>
        <v/>
      </c>
      <c r="B6" s="807"/>
      <c r="C6" s="808"/>
      <c r="D6" s="809"/>
      <c r="E6" s="810"/>
      <c r="F6" s="811"/>
      <c r="G6" s="812"/>
      <c r="H6" s="344" t="str">
        <f>IF(D6="","",新償却資産計算!V19)</f>
        <v/>
      </c>
      <c r="I6" s="345" t="str">
        <f>IF(D6="","",新償却資産計算!Z19)</f>
        <v/>
      </c>
      <c r="J6" s="816"/>
      <c r="K6" s="813"/>
      <c r="L6" s="675" t="str">
        <f>IF(D6="","",IF(AA6="一括償却資産","1/3",償却率!O5))</f>
        <v/>
      </c>
      <c r="M6" s="343" t="str">
        <f>IF(D6="","",IF(AA6="一括償却資産","1/3",新償却資産計算!AD19))</f>
        <v/>
      </c>
      <c r="N6" s="782" t="str">
        <f>IF(D6="","",新償却資産計算!AG19)</f>
        <v/>
      </c>
      <c r="O6" s="783">
        <v>12</v>
      </c>
      <c r="P6" s="346">
        <f>償却率!BB5</f>
        <v>0</v>
      </c>
      <c r="Q6" s="346" t="str">
        <f>IF(D6="","",新償却資産計算!AL19)</f>
        <v/>
      </c>
      <c r="R6" s="340"/>
      <c r="S6" s="340">
        <f t="shared" ref="S6:S29" si="0">P6+R6</f>
        <v>0</v>
      </c>
      <c r="T6" s="340">
        <f t="shared" ref="T6:T28" si="1">SUM(Q6:R6)</f>
        <v>0</v>
      </c>
      <c r="U6" s="814"/>
      <c r="V6" s="268">
        <f>償却率!BG5</f>
        <v>0</v>
      </c>
      <c r="W6" s="346" t="str">
        <f>IF(D6="","",新償却資産計算!BF19)</f>
        <v/>
      </c>
      <c r="X6" s="340" t="str">
        <f>IF(D6="","",新償却資産計算!BK19)</f>
        <v/>
      </c>
      <c r="Y6" s="2115"/>
      <c r="Z6" s="2116"/>
      <c r="AA6" s="815"/>
      <c r="AB6" s="689" t="str">
        <f>IF(AA6="一括償却資産",IF(G6&lt;100000,"×一括償却不可（取得金額が一括償却対象外）。",IF(G6&gt;199999,"×一括償却不可（取得金額が一括償却対象外）","")),"")&amp;IF(AA6="一括償却資産",IF(新償却資産計算!$BG$62-新償却資産計算!CN19&gt;2,"×一括償却期間終了（取得年から3年が経過）",""),"")&amp;IF(Y6="","",IF(AA6="","","×「廃棄月」と「一括償却資産」は同時に入力できません。"))</f>
        <v/>
      </c>
      <c r="AC6" s="690"/>
      <c r="AE6" s="165"/>
      <c r="AF6" s="166"/>
      <c r="AG6" s="166"/>
    </row>
    <row r="7" spans="1:33" s="164" customFormat="1" ht="20.25" customHeight="1" x14ac:dyDescent="0.15">
      <c r="A7" s="164" t="str">
        <f t="shared" ref="A7:A28" si="2">IF(D7="","",1)</f>
        <v/>
      </c>
      <c r="B7" s="807"/>
      <c r="C7" s="808"/>
      <c r="D7" s="809"/>
      <c r="E7" s="810"/>
      <c r="F7" s="811"/>
      <c r="G7" s="812"/>
      <c r="H7" s="344" t="str">
        <f>IF(D7="","",新償却資産計算!V20)</f>
        <v/>
      </c>
      <c r="I7" s="345" t="str">
        <f>IF(D7="","",新償却資産計算!Z20)</f>
        <v/>
      </c>
      <c r="J7" s="816"/>
      <c r="K7" s="813"/>
      <c r="L7" s="675" t="str">
        <f>IF(D7="","",IF(AA7="一括償却資産","1/3",償却率!O6))</f>
        <v/>
      </c>
      <c r="M7" s="343" t="str">
        <f>IF(D7="","",IF(AA7="一括償却資産","1/3",新償却資産計算!AD20))</f>
        <v/>
      </c>
      <c r="N7" s="782" t="str">
        <f>IF(D7="","",新償却資産計算!AG20)</f>
        <v/>
      </c>
      <c r="O7" s="783">
        <v>12</v>
      </c>
      <c r="P7" s="346">
        <f>償却率!BB6</f>
        <v>0</v>
      </c>
      <c r="Q7" s="346" t="str">
        <f>IF(D7="","",新償却資産計算!AL20)</f>
        <v/>
      </c>
      <c r="R7" s="340"/>
      <c r="S7" s="340">
        <f t="shared" si="0"/>
        <v>0</v>
      </c>
      <c r="T7" s="340">
        <f t="shared" si="1"/>
        <v>0</v>
      </c>
      <c r="U7" s="814"/>
      <c r="V7" s="268">
        <f>償却率!BG6</f>
        <v>0</v>
      </c>
      <c r="W7" s="346" t="str">
        <f>IF(D7="","",新償却資産計算!BF20)</f>
        <v/>
      </c>
      <c r="X7" s="340" t="str">
        <f>IF(D7="","",新償却資産計算!BK20)</f>
        <v/>
      </c>
      <c r="Y7" s="2115"/>
      <c r="Z7" s="2116"/>
      <c r="AA7" s="815"/>
      <c r="AB7" s="689" t="str">
        <f>IF(AA7="一括償却資産",IF(G7&lt;100000,"×一括償却不可（取得金額が一括償却対象外）。",IF(G7&gt;199999,"×一括償却不可（取得金額が一括償却対象外）","")),"")&amp;IF(AA7="一括償却資産",IF(新償却資産計算!$BG$62-新償却資産計算!CN20&gt;2,"×一括償却期間終了（取得年から3年が経過）",""),"")&amp;IF(Y7="","",IF(AA7="","","×「廃棄月」と「一括償却資産」は同時に入力できません。"))</f>
        <v/>
      </c>
      <c r="AC7" s="690"/>
      <c r="AE7" s="165"/>
      <c r="AF7" s="166"/>
      <c r="AG7" s="166"/>
    </row>
    <row r="8" spans="1:33" s="164" customFormat="1" ht="20.25" customHeight="1" x14ac:dyDescent="0.15">
      <c r="A8" s="164" t="str">
        <f t="shared" si="2"/>
        <v/>
      </c>
      <c r="B8" s="807"/>
      <c r="C8" s="808"/>
      <c r="D8" s="809"/>
      <c r="E8" s="810"/>
      <c r="F8" s="811"/>
      <c r="G8" s="812"/>
      <c r="H8" s="344" t="str">
        <f>IF(D8="","",新償却資産計算!V21)</f>
        <v/>
      </c>
      <c r="I8" s="345" t="str">
        <f>IF(D8="","",新償却資産計算!Z21)</f>
        <v/>
      </c>
      <c r="J8" s="816"/>
      <c r="K8" s="813"/>
      <c r="L8" s="675" t="str">
        <f>IF(D8="","",IF(AA8="一括償却資産","1/3",償却率!O7))</f>
        <v/>
      </c>
      <c r="M8" s="343" t="str">
        <f>IF(D8="","",IF(AA8="一括償却資産","1/3",新償却資産計算!AD21))</f>
        <v/>
      </c>
      <c r="N8" s="782" t="str">
        <f>IF(D8="","",新償却資産計算!AG21)</f>
        <v/>
      </c>
      <c r="O8" s="783">
        <v>12</v>
      </c>
      <c r="P8" s="346">
        <f>償却率!BB7</f>
        <v>0</v>
      </c>
      <c r="Q8" s="346" t="str">
        <f>IF(D8="","",新償却資産計算!AL21)</f>
        <v/>
      </c>
      <c r="R8" s="340"/>
      <c r="S8" s="340">
        <f t="shared" si="0"/>
        <v>0</v>
      </c>
      <c r="T8" s="340">
        <f t="shared" si="1"/>
        <v>0</v>
      </c>
      <c r="U8" s="814"/>
      <c r="V8" s="268">
        <f>償却率!BG7</f>
        <v>0</v>
      </c>
      <c r="W8" s="346" t="str">
        <f>IF(D8="","",新償却資産計算!BF21)</f>
        <v/>
      </c>
      <c r="X8" s="340" t="str">
        <f>IF(D8="","",新償却資産計算!BK21)</f>
        <v/>
      </c>
      <c r="Y8" s="2115"/>
      <c r="Z8" s="2116"/>
      <c r="AA8" s="815"/>
      <c r="AB8" s="689" t="str">
        <f>IF(AA8="一括償却資産",IF(G8&lt;100000,"×一括償却不可（取得金額が一括償却対象外）。",IF(G8&gt;199999,"×一括償却不可（取得金額が一括償却対象外）","")),"")&amp;IF(AA8="一括償却資産",IF(新償却資産計算!$BG$62-新償却資産計算!CN21&gt;2,"×一括償却期間終了（取得年から3年が経過）",""),"")&amp;IF(Y8="","",IF(AA8="","","×「廃棄月」と「一括償却資産」は同時に入力できません。"))</f>
        <v/>
      </c>
      <c r="AC8" s="690"/>
      <c r="AE8" s="165"/>
      <c r="AF8" s="166"/>
      <c r="AG8" s="166"/>
    </row>
    <row r="9" spans="1:33" s="164" customFormat="1" ht="20.25" customHeight="1" x14ac:dyDescent="0.15">
      <c r="A9" s="164" t="str">
        <f t="shared" si="2"/>
        <v/>
      </c>
      <c r="B9" s="807"/>
      <c r="C9" s="808"/>
      <c r="D9" s="809"/>
      <c r="E9" s="810"/>
      <c r="F9" s="811"/>
      <c r="G9" s="812"/>
      <c r="H9" s="344" t="str">
        <f>IF(D9="","",新償却資産計算!V22)</f>
        <v/>
      </c>
      <c r="I9" s="345" t="str">
        <f>IF(D9="","",新償却資産計算!Z22)</f>
        <v/>
      </c>
      <c r="J9" s="816"/>
      <c r="K9" s="813"/>
      <c r="L9" s="675" t="str">
        <f>IF(D9="","",IF(AA9="一括償却資産","1/3",償却率!O8))</f>
        <v/>
      </c>
      <c r="M9" s="343" t="str">
        <f>IF(D9="","",IF(AA9="一括償却資産","1/3",新償却資産計算!AD22))</f>
        <v/>
      </c>
      <c r="N9" s="782" t="str">
        <f>IF(D9="","",新償却資産計算!AG22)</f>
        <v/>
      </c>
      <c r="O9" s="783">
        <v>12</v>
      </c>
      <c r="P9" s="346">
        <f>償却率!BB8</f>
        <v>0</v>
      </c>
      <c r="Q9" s="346" t="str">
        <f>IF(D9="","",新償却資産計算!AL22)</f>
        <v/>
      </c>
      <c r="R9" s="340"/>
      <c r="S9" s="340">
        <f t="shared" si="0"/>
        <v>0</v>
      </c>
      <c r="T9" s="340">
        <f t="shared" si="1"/>
        <v>0</v>
      </c>
      <c r="U9" s="814"/>
      <c r="V9" s="268">
        <f>償却率!BG8</f>
        <v>0</v>
      </c>
      <c r="W9" s="346" t="str">
        <f>IF(D9="","",新償却資産計算!BF22)</f>
        <v/>
      </c>
      <c r="X9" s="340" t="str">
        <f>IF(D9="","",新償却資産計算!BK22)</f>
        <v/>
      </c>
      <c r="Y9" s="2115"/>
      <c r="Z9" s="2116"/>
      <c r="AA9" s="815"/>
      <c r="AB9" s="689" t="str">
        <f>IF(AA9="一括償却資産",IF(G9&lt;100000,"×一括償却不可（取得金額が一括償却対象外）。",IF(G9&gt;199999,"×一括償却不可（取得金額が一括償却対象外）","")),"")&amp;IF(AA9="一括償却資産",IF(新償却資産計算!$BG$62-新償却資産計算!CN22&gt;2,"×一括償却期間終了（取得年から3年が経過）",""),"")&amp;IF(Y9="","",IF(AA9="","","×「廃棄月」と「一括償却資産」は同時に入力できません。"))</f>
        <v/>
      </c>
      <c r="AC9" s="690"/>
      <c r="AE9" s="165"/>
      <c r="AF9" s="166"/>
      <c r="AG9" s="166"/>
    </row>
    <row r="10" spans="1:33" s="164" customFormat="1" ht="20.25" customHeight="1" x14ac:dyDescent="0.15">
      <c r="A10" s="164" t="str">
        <f t="shared" si="2"/>
        <v/>
      </c>
      <c r="B10" s="807"/>
      <c r="C10" s="808"/>
      <c r="D10" s="809"/>
      <c r="E10" s="810"/>
      <c r="F10" s="811"/>
      <c r="G10" s="812"/>
      <c r="H10" s="344" t="str">
        <f>IF(D10="","",新償却資産計算!V23)</f>
        <v/>
      </c>
      <c r="I10" s="345" t="str">
        <f>IF(D10="","",新償却資産計算!Z23)</f>
        <v/>
      </c>
      <c r="J10" s="816"/>
      <c r="K10" s="813"/>
      <c r="L10" s="675" t="str">
        <f>IF(D10="","",IF(AA10="一括償却資産","1/3",償却率!O9))</f>
        <v/>
      </c>
      <c r="M10" s="343" t="str">
        <f>IF(D10="","",IF(AA10="一括償却資産","1/3",新償却資産計算!AD23))</f>
        <v/>
      </c>
      <c r="N10" s="782" t="str">
        <f>IF(D10="","",新償却資産計算!AG23)</f>
        <v/>
      </c>
      <c r="O10" s="783">
        <v>12</v>
      </c>
      <c r="P10" s="346">
        <f>償却率!BB9</f>
        <v>0</v>
      </c>
      <c r="Q10" s="346" t="str">
        <f>IF(D10="","",新償却資産計算!AL23)</f>
        <v/>
      </c>
      <c r="R10" s="340"/>
      <c r="S10" s="340">
        <f t="shared" si="0"/>
        <v>0</v>
      </c>
      <c r="T10" s="340">
        <f t="shared" si="1"/>
        <v>0</v>
      </c>
      <c r="U10" s="814"/>
      <c r="V10" s="268">
        <f>償却率!BG9</f>
        <v>0</v>
      </c>
      <c r="W10" s="346" t="str">
        <f>IF(D10="","",新償却資産計算!BF23)</f>
        <v/>
      </c>
      <c r="X10" s="340" t="str">
        <f>IF(D10="","",新償却資産計算!BK23)</f>
        <v/>
      </c>
      <c r="Y10" s="2115"/>
      <c r="Z10" s="2116"/>
      <c r="AA10" s="815"/>
      <c r="AB10" s="689" t="str">
        <f>IF(AA10="一括償却資産",IF(G10&lt;100000,"×一括償却不可（取得金額が一括償却対象外）。",IF(G10&gt;199999,"×一括償却不可（取得金額が一括償却対象外）","")),"")&amp;IF(AA10="一括償却資産",IF(新償却資産計算!$BG$62-新償却資産計算!CN23&gt;2,"×一括償却期間終了（取得年から3年が経過）",""),"")&amp;IF(Y10="","",IF(AA10="","","×「廃棄月」と「一括償却資産」は同時に入力できません。"))</f>
        <v/>
      </c>
      <c r="AC10" s="690"/>
      <c r="AE10" s="165"/>
      <c r="AF10" s="166"/>
      <c r="AG10" s="166"/>
    </row>
    <row r="11" spans="1:33" s="164" customFormat="1" ht="20.25" customHeight="1" x14ac:dyDescent="0.15">
      <c r="A11" s="164" t="str">
        <f t="shared" si="2"/>
        <v/>
      </c>
      <c r="B11" s="807"/>
      <c r="C11" s="808"/>
      <c r="D11" s="809"/>
      <c r="E11" s="810"/>
      <c r="F11" s="811"/>
      <c r="G11" s="812"/>
      <c r="H11" s="344" t="str">
        <f>IF(D11="","",新償却資産計算!V24)</f>
        <v/>
      </c>
      <c r="I11" s="345" t="str">
        <f>IF(D11="","",新償却資産計算!Z24)</f>
        <v/>
      </c>
      <c r="J11" s="816"/>
      <c r="K11" s="813"/>
      <c r="L11" s="675" t="str">
        <f>IF(D11="","",IF(AA11="一括償却資産","1/3",償却率!O10))</f>
        <v/>
      </c>
      <c r="M11" s="343" t="str">
        <f>IF(D11="","",IF(AA11="一括償却資産","1/3",新償却資産計算!AD24))</f>
        <v/>
      </c>
      <c r="N11" s="782" t="str">
        <f>IF(D11="","",新償却資産計算!AG24)</f>
        <v/>
      </c>
      <c r="O11" s="783">
        <v>12</v>
      </c>
      <c r="P11" s="346">
        <f>償却率!BB10</f>
        <v>0</v>
      </c>
      <c r="Q11" s="346" t="str">
        <f>IF(D11="","",新償却資産計算!AL24)</f>
        <v/>
      </c>
      <c r="R11" s="340"/>
      <c r="S11" s="340">
        <f t="shared" si="0"/>
        <v>0</v>
      </c>
      <c r="T11" s="340">
        <f t="shared" si="1"/>
        <v>0</v>
      </c>
      <c r="U11" s="814"/>
      <c r="V11" s="268">
        <f>償却率!BG10</f>
        <v>0</v>
      </c>
      <c r="W11" s="346" t="str">
        <f>IF(D11="","",新償却資産計算!BF24)</f>
        <v/>
      </c>
      <c r="X11" s="340" t="str">
        <f>IF(D11="","",新償却資産計算!BK24)</f>
        <v/>
      </c>
      <c r="Y11" s="2115"/>
      <c r="Z11" s="2116"/>
      <c r="AA11" s="815"/>
      <c r="AB11" s="689" t="str">
        <f>IF(AA11="一括償却資産",IF(G11&lt;100000,"×一括償却不可（取得金額が一括償却対象外）。",IF(G11&gt;199999,"×一括償却不可（取得金額が一括償却対象外）","")),"")&amp;IF(AA11="一括償却資産",IF(新償却資産計算!$BG$62-新償却資産計算!CN24&gt;2,"×一括償却期間終了（取得年から3年が経過）",""),"")&amp;IF(Y11="","",IF(AA11="","","×「廃棄月」と「一括償却資産」は同時に入力できません。"))</f>
        <v/>
      </c>
      <c r="AC11" s="690"/>
      <c r="AE11" s="165"/>
      <c r="AF11" s="166"/>
      <c r="AG11" s="166"/>
    </row>
    <row r="12" spans="1:33" s="164" customFormat="1" ht="20.25" customHeight="1" x14ac:dyDescent="0.15">
      <c r="A12" s="164" t="str">
        <f t="shared" si="2"/>
        <v/>
      </c>
      <c r="B12" s="807"/>
      <c r="C12" s="808"/>
      <c r="D12" s="809"/>
      <c r="E12" s="810"/>
      <c r="F12" s="811"/>
      <c r="G12" s="812"/>
      <c r="H12" s="344" t="str">
        <f>IF(D12="","",新償却資産計算!V25)</f>
        <v/>
      </c>
      <c r="I12" s="345" t="str">
        <f>IF(D12="","",新償却資産計算!Z25)</f>
        <v/>
      </c>
      <c r="J12" s="816"/>
      <c r="K12" s="813"/>
      <c r="L12" s="675" t="str">
        <f>IF(D12="","",IF(AA12="一括償却資産","1/3",償却率!O11))</f>
        <v/>
      </c>
      <c r="M12" s="343" t="str">
        <f>IF(D12="","",IF(AA12="一括償却資産","1/3",新償却資産計算!AD25))</f>
        <v/>
      </c>
      <c r="N12" s="782" t="str">
        <f>IF(D12="","",新償却資産計算!AG25)</f>
        <v/>
      </c>
      <c r="O12" s="783">
        <v>12</v>
      </c>
      <c r="P12" s="346">
        <f>償却率!BB11</f>
        <v>0</v>
      </c>
      <c r="Q12" s="346" t="str">
        <f>IF(D12="","",新償却資産計算!AL25)</f>
        <v/>
      </c>
      <c r="R12" s="340"/>
      <c r="S12" s="340">
        <f t="shared" si="0"/>
        <v>0</v>
      </c>
      <c r="T12" s="340">
        <f t="shared" si="1"/>
        <v>0</v>
      </c>
      <c r="U12" s="814"/>
      <c r="V12" s="268">
        <f>償却率!BG11</f>
        <v>0</v>
      </c>
      <c r="W12" s="346" t="str">
        <f>IF(D12="","",新償却資産計算!BF25)</f>
        <v/>
      </c>
      <c r="X12" s="340" t="str">
        <f>IF(D12="","",新償却資産計算!BK25)</f>
        <v/>
      </c>
      <c r="Y12" s="2115"/>
      <c r="Z12" s="2116"/>
      <c r="AA12" s="815"/>
      <c r="AB12" s="689" t="str">
        <f>IF(AA12="一括償却資産",IF(G12&lt;100000,"×一括償却不可（取得金額が一括償却対象外）。",IF(G12&gt;199999,"×一括償却不可（取得金額が一括償却対象外）","")),"")&amp;IF(AA12="一括償却資産",IF(新償却資産計算!$BG$62-新償却資産計算!CN25&gt;2,"×一括償却期間終了（取得年から3年が経過）",""),"")&amp;IF(Y12="","",IF(AA12="","","×「廃棄月」と「一括償却資産」は同時に入力できません。"))</f>
        <v/>
      </c>
      <c r="AC12" s="690"/>
      <c r="AE12" s="165"/>
      <c r="AF12" s="166"/>
      <c r="AG12" s="166"/>
    </row>
    <row r="13" spans="1:33" s="164" customFormat="1" ht="20.25" customHeight="1" x14ac:dyDescent="0.15">
      <c r="A13" s="164" t="str">
        <f t="shared" si="2"/>
        <v/>
      </c>
      <c r="B13" s="807"/>
      <c r="C13" s="808"/>
      <c r="D13" s="809"/>
      <c r="E13" s="810"/>
      <c r="F13" s="811"/>
      <c r="G13" s="812"/>
      <c r="H13" s="344" t="str">
        <f>IF(D13="","",新償却資産計算!V26)</f>
        <v/>
      </c>
      <c r="I13" s="345" t="str">
        <f>IF(D13="","",新償却資産計算!Z26)</f>
        <v/>
      </c>
      <c r="J13" s="816"/>
      <c r="K13" s="813"/>
      <c r="L13" s="675" t="str">
        <f>IF(D13="","",IF(AA13="一括償却資産","1/3",償却率!O12))</f>
        <v/>
      </c>
      <c r="M13" s="343" t="str">
        <f>IF(D13="","",IF(AA13="一括償却資産","1/3",新償却資産計算!AD26))</f>
        <v/>
      </c>
      <c r="N13" s="782" t="str">
        <f>IF(D13="","",新償却資産計算!AG26)</f>
        <v/>
      </c>
      <c r="O13" s="783">
        <v>12</v>
      </c>
      <c r="P13" s="346">
        <f>償却率!BB12</f>
        <v>0</v>
      </c>
      <c r="Q13" s="346" t="str">
        <f>IF(D13="","",新償却資産計算!AL26)</f>
        <v/>
      </c>
      <c r="R13" s="340"/>
      <c r="S13" s="340">
        <f t="shared" si="0"/>
        <v>0</v>
      </c>
      <c r="T13" s="340">
        <f t="shared" si="1"/>
        <v>0</v>
      </c>
      <c r="U13" s="814"/>
      <c r="V13" s="268">
        <f>償却率!BG12</f>
        <v>0</v>
      </c>
      <c r="W13" s="346" t="str">
        <f>IF(D13="","",新償却資産計算!BF26)</f>
        <v/>
      </c>
      <c r="X13" s="340" t="str">
        <f>IF(D13="","",新償却資産計算!BK26)</f>
        <v/>
      </c>
      <c r="Y13" s="2115"/>
      <c r="Z13" s="2116"/>
      <c r="AA13" s="815"/>
      <c r="AB13" s="689" t="str">
        <f>IF(AA13="一括償却資産",IF(G13&lt;100000,"×一括償却不可（取得金額が一括償却対象外）。",IF(G13&gt;199999,"×一括償却不可（取得金額が一括償却対象外）","")),"")&amp;IF(AA13="一括償却資産",IF(新償却資産計算!$BG$62-新償却資産計算!CN26&gt;2,"×一括償却期間終了（取得年から3年が経過）",""),"")&amp;IF(Y13="","",IF(AA13="","","×「廃棄月」と「一括償却資産」は同時に入力できません。"))</f>
        <v/>
      </c>
      <c r="AC13" s="690"/>
      <c r="AE13" s="165"/>
      <c r="AF13" s="166"/>
      <c r="AG13" s="166"/>
    </row>
    <row r="14" spans="1:33" s="164" customFormat="1" ht="20.25" customHeight="1" x14ac:dyDescent="0.15">
      <c r="A14" s="164" t="str">
        <f t="shared" si="2"/>
        <v/>
      </c>
      <c r="B14" s="807"/>
      <c r="C14" s="808"/>
      <c r="D14" s="809"/>
      <c r="E14" s="810"/>
      <c r="F14" s="811"/>
      <c r="G14" s="812"/>
      <c r="H14" s="344" t="str">
        <f>IF(D14="","",新償却資産計算!V27)</f>
        <v/>
      </c>
      <c r="I14" s="345" t="str">
        <f>IF(D14="","",新償却資産計算!Z27)</f>
        <v/>
      </c>
      <c r="J14" s="816"/>
      <c r="K14" s="813"/>
      <c r="L14" s="675" t="str">
        <f>IF(D14="","",IF(AA14="一括償却資産","1/3",償却率!O13))</f>
        <v/>
      </c>
      <c r="M14" s="343" t="str">
        <f>IF(D14="","",IF(AA14="一括償却資産","1/3",新償却資産計算!AD27))</f>
        <v/>
      </c>
      <c r="N14" s="782" t="str">
        <f>IF(D14="","",新償却資産計算!AG27)</f>
        <v/>
      </c>
      <c r="O14" s="783">
        <v>12</v>
      </c>
      <c r="P14" s="346">
        <f>償却率!BB13</f>
        <v>0</v>
      </c>
      <c r="Q14" s="346" t="str">
        <f>IF(D14="","",新償却資産計算!AL27)</f>
        <v/>
      </c>
      <c r="R14" s="340"/>
      <c r="S14" s="340">
        <f t="shared" si="0"/>
        <v>0</v>
      </c>
      <c r="T14" s="340">
        <f t="shared" si="1"/>
        <v>0</v>
      </c>
      <c r="U14" s="814"/>
      <c r="V14" s="268">
        <f>償却率!BG13</f>
        <v>0</v>
      </c>
      <c r="W14" s="346" t="str">
        <f>IF(D14="","",新償却資産計算!BF27)</f>
        <v/>
      </c>
      <c r="X14" s="340" t="str">
        <f>IF(D14="","",新償却資産計算!BK27)</f>
        <v/>
      </c>
      <c r="Y14" s="2115"/>
      <c r="Z14" s="2116"/>
      <c r="AA14" s="815"/>
      <c r="AB14" s="689" t="str">
        <f>IF(AA14="一括償却資産",IF(G14&lt;100000,"×一括償却不可（取得金額が一括償却対象外）。",IF(G14&gt;199999,"×一括償却不可（取得金額が一括償却対象外）","")),"")&amp;IF(AA14="一括償却資産",IF(新償却資産計算!$BG$62-新償却資産計算!CN27&gt;2,"×一括償却期間終了（取得年から3年が経過）",""),"")&amp;IF(Y14="","",IF(AA14="","","×「廃棄月」と「一括償却資産」は同時に入力できません。"))</f>
        <v/>
      </c>
      <c r="AC14" s="690"/>
      <c r="AE14" s="165"/>
      <c r="AF14" s="166"/>
      <c r="AG14" s="166"/>
    </row>
    <row r="15" spans="1:33" s="164" customFormat="1" ht="20.25" customHeight="1" x14ac:dyDescent="0.15">
      <c r="A15" s="164" t="str">
        <f t="shared" si="2"/>
        <v/>
      </c>
      <c r="B15" s="807"/>
      <c r="C15" s="808"/>
      <c r="D15" s="809"/>
      <c r="E15" s="810"/>
      <c r="F15" s="811"/>
      <c r="G15" s="812"/>
      <c r="H15" s="344" t="str">
        <f>IF(D15="","",新償却資産計算!V28)</f>
        <v/>
      </c>
      <c r="I15" s="345" t="str">
        <f>IF(D15="","",新償却資産計算!Z28)</f>
        <v/>
      </c>
      <c r="J15" s="816"/>
      <c r="K15" s="813"/>
      <c r="L15" s="675" t="str">
        <f>IF(D15="","",IF(AA15="一括償却資産","1/3",償却率!O14))</f>
        <v/>
      </c>
      <c r="M15" s="343" t="str">
        <f>IF(D15="","",IF(AA15="一括償却資産","1/3",新償却資産計算!AD28))</f>
        <v/>
      </c>
      <c r="N15" s="782" t="str">
        <f>IF(D15="","",新償却資産計算!AG28)</f>
        <v/>
      </c>
      <c r="O15" s="783">
        <v>12</v>
      </c>
      <c r="P15" s="346">
        <f>償却率!BB14</f>
        <v>0</v>
      </c>
      <c r="Q15" s="346" t="str">
        <f>IF(D15="","",新償却資産計算!AL28)</f>
        <v/>
      </c>
      <c r="R15" s="340"/>
      <c r="S15" s="340">
        <f t="shared" si="0"/>
        <v>0</v>
      </c>
      <c r="T15" s="340">
        <f t="shared" si="1"/>
        <v>0</v>
      </c>
      <c r="U15" s="814"/>
      <c r="V15" s="268">
        <f>償却率!BG14</f>
        <v>0</v>
      </c>
      <c r="W15" s="346" t="str">
        <f>IF(D15="","",新償却資産計算!BF28)</f>
        <v/>
      </c>
      <c r="X15" s="340" t="str">
        <f>IF(D15="","",新償却資産計算!BK28)</f>
        <v/>
      </c>
      <c r="Y15" s="2115"/>
      <c r="Z15" s="2116"/>
      <c r="AA15" s="815"/>
      <c r="AB15" s="689" t="str">
        <f>IF(AA15="一括償却資産",IF(G15&lt;100000,"×一括償却不可（取得金額が一括償却対象外）。",IF(G15&gt;199999,"×一括償却不可（取得金額が一括償却対象外）","")),"")&amp;IF(AA15="一括償却資産",IF(新償却資産計算!$BG$62-新償却資産計算!CN28&gt;2,"×一括償却期間終了（取得年から3年が経過）",""),"")&amp;IF(Y15="","",IF(AA15="","","×「廃棄月」と「一括償却資産」は同時に入力できません。"))</f>
        <v/>
      </c>
      <c r="AC15" s="690"/>
      <c r="AE15" s="165"/>
      <c r="AF15" s="166"/>
      <c r="AG15" s="166"/>
    </row>
    <row r="16" spans="1:33" s="164" customFormat="1" ht="20.25" customHeight="1" x14ac:dyDescent="0.15">
      <c r="A16" s="164" t="str">
        <f t="shared" si="2"/>
        <v/>
      </c>
      <c r="B16" s="807"/>
      <c r="C16" s="808"/>
      <c r="D16" s="809"/>
      <c r="E16" s="810"/>
      <c r="F16" s="811"/>
      <c r="G16" s="812"/>
      <c r="H16" s="344" t="str">
        <f>IF(D16="","",新償却資産計算!V29)</f>
        <v/>
      </c>
      <c r="I16" s="345" t="str">
        <f>IF(D16="","",新償却資産計算!Z29)</f>
        <v/>
      </c>
      <c r="J16" s="816"/>
      <c r="K16" s="813"/>
      <c r="L16" s="675" t="str">
        <f>IF(D16="","",IF(AA16="一括償却資産","1/3",償却率!O15))</f>
        <v/>
      </c>
      <c r="M16" s="343" t="str">
        <f>IF(D16="","",IF(AA16="一括償却資産","1/3",新償却資産計算!AD29))</f>
        <v/>
      </c>
      <c r="N16" s="782" t="str">
        <f>IF(D16="","",新償却資産計算!AG29)</f>
        <v/>
      </c>
      <c r="O16" s="783">
        <v>12</v>
      </c>
      <c r="P16" s="346">
        <f>償却率!BB15</f>
        <v>0</v>
      </c>
      <c r="Q16" s="346" t="str">
        <f>IF(D16="","",新償却資産計算!AL29)</f>
        <v/>
      </c>
      <c r="R16" s="340"/>
      <c r="S16" s="340">
        <f t="shared" si="0"/>
        <v>0</v>
      </c>
      <c r="T16" s="340">
        <f t="shared" si="1"/>
        <v>0</v>
      </c>
      <c r="U16" s="814"/>
      <c r="V16" s="268">
        <f>償却率!BG15</f>
        <v>0</v>
      </c>
      <c r="W16" s="346" t="str">
        <f>IF(D16="","",新償却資産計算!BF29)</f>
        <v/>
      </c>
      <c r="X16" s="340" t="str">
        <f>IF(D16="","",新償却資産計算!BK29)</f>
        <v/>
      </c>
      <c r="Y16" s="2115"/>
      <c r="Z16" s="2116"/>
      <c r="AA16" s="815"/>
      <c r="AB16" s="689" t="str">
        <f>IF(AA16="一括償却資産",IF(G16&lt;100000,"×一括償却不可（取得金額が一括償却対象外）。",IF(G16&gt;199999,"×一括償却不可（取得金額が一括償却対象外）","")),"")&amp;IF(AA16="一括償却資産",IF(新償却資産計算!$BG$62-新償却資産計算!CN29&gt;2,"×一括償却期間終了（取得年から3年が経過）",""),"")&amp;IF(Y16="","",IF(AA16="","","×「廃棄月」と「一括償却資産」は同時に入力できません。"))</f>
        <v/>
      </c>
      <c r="AC16" s="690"/>
      <c r="AE16" s="165"/>
      <c r="AF16" s="166"/>
      <c r="AG16" s="166"/>
    </row>
    <row r="17" spans="1:33" s="164" customFormat="1" ht="20.25" customHeight="1" x14ac:dyDescent="0.15">
      <c r="A17" s="164" t="str">
        <f t="shared" si="2"/>
        <v/>
      </c>
      <c r="B17" s="807"/>
      <c r="C17" s="808"/>
      <c r="D17" s="809"/>
      <c r="E17" s="810"/>
      <c r="F17" s="811"/>
      <c r="G17" s="812"/>
      <c r="H17" s="344" t="str">
        <f>IF(D17="","",新償却資産計算!V30)</f>
        <v/>
      </c>
      <c r="I17" s="345" t="str">
        <f>IF(D17="","",新償却資産計算!Z30)</f>
        <v/>
      </c>
      <c r="J17" s="816"/>
      <c r="K17" s="813"/>
      <c r="L17" s="675" t="str">
        <f>IF(D17="","",IF(AA17="一括償却資産","1/3",償却率!O16))</f>
        <v/>
      </c>
      <c r="M17" s="343" t="str">
        <f>IF(D17="","",IF(AA17="一括償却資産","1/3",新償却資産計算!AD30))</f>
        <v/>
      </c>
      <c r="N17" s="782" t="str">
        <f>IF(D17="","",新償却資産計算!AG30)</f>
        <v/>
      </c>
      <c r="O17" s="783">
        <v>12</v>
      </c>
      <c r="P17" s="346">
        <f>償却率!BB16</f>
        <v>0</v>
      </c>
      <c r="Q17" s="346" t="str">
        <f>IF(D17="","",新償却資産計算!AL30)</f>
        <v/>
      </c>
      <c r="R17" s="340"/>
      <c r="S17" s="340">
        <f t="shared" si="0"/>
        <v>0</v>
      </c>
      <c r="T17" s="340">
        <f t="shared" si="1"/>
        <v>0</v>
      </c>
      <c r="U17" s="814"/>
      <c r="V17" s="268">
        <f>償却率!BG16</f>
        <v>0</v>
      </c>
      <c r="W17" s="346" t="str">
        <f>IF(D17="","",新償却資産計算!BF30)</f>
        <v/>
      </c>
      <c r="X17" s="340" t="str">
        <f>IF(D17="","",新償却資産計算!BK30)</f>
        <v/>
      </c>
      <c r="Y17" s="2115"/>
      <c r="Z17" s="2116"/>
      <c r="AA17" s="815"/>
      <c r="AB17" s="689" t="str">
        <f>IF(AA17="一括償却資産",IF(G17&lt;100000,"×一括償却不可（取得金額が一括償却対象外）。",IF(G17&gt;199999,"×一括償却不可（取得金額が一括償却対象外）","")),"")&amp;IF(AA17="一括償却資産",IF(新償却資産計算!$BG$62-新償却資産計算!CN30&gt;2,"×一括償却期間終了（取得年から3年が経過）",""),"")&amp;IF(Y17="","",IF(AA17="","","×「廃棄月」と「一括償却資産」は同時に入力できません。"))</f>
        <v/>
      </c>
      <c r="AC17" s="690"/>
      <c r="AE17" s="165"/>
      <c r="AF17" s="166"/>
      <c r="AG17" s="166"/>
    </row>
    <row r="18" spans="1:33" s="164" customFormat="1" ht="20.25" customHeight="1" x14ac:dyDescent="0.15">
      <c r="A18" s="164" t="str">
        <f t="shared" si="2"/>
        <v/>
      </c>
      <c r="B18" s="807"/>
      <c r="C18" s="808"/>
      <c r="D18" s="809"/>
      <c r="E18" s="810"/>
      <c r="F18" s="811"/>
      <c r="G18" s="812"/>
      <c r="H18" s="344" t="str">
        <f>IF(D18="","",新償却資産計算!V31)</f>
        <v/>
      </c>
      <c r="I18" s="345" t="str">
        <f>IF(D18="","",新償却資産計算!Z31)</f>
        <v/>
      </c>
      <c r="J18" s="816"/>
      <c r="K18" s="813"/>
      <c r="L18" s="675" t="str">
        <f>IF(D18="","",IF(AA18="一括償却資産","1/3",償却率!O17))</f>
        <v/>
      </c>
      <c r="M18" s="343" t="str">
        <f>IF(D18="","",IF(AA18="一括償却資産","1/3",新償却資産計算!AD31))</f>
        <v/>
      </c>
      <c r="N18" s="782" t="str">
        <f>IF(D18="","",新償却資産計算!AG31)</f>
        <v/>
      </c>
      <c r="O18" s="783">
        <v>12</v>
      </c>
      <c r="P18" s="346">
        <f>償却率!BB17</f>
        <v>0</v>
      </c>
      <c r="Q18" s="346" t="str">
        <f>IF(D18="","",新償却資産計算!AL31)</f>
        <v/>
      </c>
      <c r="R18" s="340"/>
      <c r="S18" s="340">
        <f t="shared" si="0"/>
        <v>0</v>
      </c>
      <c r="T18" s="340">
        <f t="shared" si="1"/>
        <v>0</v>
      </c>
      <c r="U18" s="814"/>
      <c r="V18" s="268">
        <f>償却率!BG17</f>
        <v>0</v>
      </c>
      <c r="W18" s="346" t="str">
        <f>IF(D18="","",新償却資産計算!BF31)</f>
        <v/>
      </c>
      <c r="X18" s="340" t="str">
        <f>IF(D18="","",新償却資産計算!BK31)</f>
        <v/>
      </c>
      <c r="Y18" s="2115"/>
      <c r="Z18" s="2116"/>
      <c r="AA18" s="815"/>
      <c r="AB18" s="689" t="str">
        <f>IF(AA18="一括償却資産",IF(G18&lt;100000,"×一括償却不可（取得金額が一括償却対象外）。",IF(G18&gt;199999,"×一括償却不可（取得金額が一括償却対象外）","")),"")&amp;IF(AA18="一括償却資産",IF(新償却資産計算!$BG$62-新償却資産計算!CN31&gt;2,"×一括償却期間終了（取得年から3年が経過）",""),"")&amp;IF(Y18="","",IF(AA18="","","×「廃棄月」と「一括償却資産」は同時に入力できません。"))</f>
        <v/>
      </c>
      <c r="AC18" s="690"/>
      <c r="AE18" s="165"/>
      <c r="AF18" s="166"/>
      <c r="AG18" s="166"/>
    </row>
    <row r="19" spans="1:33" s="164" customFormat="1" ht="20.25" customHeight="1" x14ac:dyDescent="0.15">
      <c r="A19" s="164" t="str">
        <f t="shared" si="2"/>
        <v/>
      </c>
      <c r="B19" s="807"/>
      <c r="C19" s="808"/>
      <c r="D19" s="809"/>
      <c r="E19" s="810"/>
      <c r="F19" s="811"/>
      <c r="G19" s="812"/>
      <c r="H19" s="344" t="str">
        <f>IF(D19="","",新償却資産計算!V32)</f>
        <v/>
      </c>
      <c r="I19" s="345" t="str">
        <f>IF(D19="","",新償却資産計算!Z32)</f>
        <v/>
      </c>
      <c r="J19" s="816"/>
      <c r="K19" s="813"/>
      <c r="L19" s="675" t="str">
        <f>IF(D19="","",IF(AA19="一括償却資産","1/3",償却率!O18))</f>
        <v/>
      </c>
      <c r="M19" s="343" t="str">
        <f>IF(D19="","",IF(AA19="一括償却資産","1/3",新償却資産計算!AD32))</f>
        <v/>
      </c>
      <c r="N19" s="782" t="str">
        <f>IF(D19="","",新償却資産計算!AG32)</f>
        <v/>
      </c>
      <c r="O19" s="783">
        <v>12</v>
      </c>
      <c r="P19" s="346">
        <f>償却率!BB18</f>
        <v>0</v>
      </c>
      <c r="Q19" s="346" t="str">
        <f>IF(D19="","",新償却資産計算!AL32)</f>
        <v/>
      </c>
      <c r="R19" s="340"/>
      <c r="S19" s="340">
        <f t="shared" si="0"/>
        <v>0</v>
      </c>
      <c r="T19" s="340">
        <f t="shared" si="1"/>
        <v>0</v>
      </c>
      <c r="U19" s="814"/>
      <c r="V19" s="268">
        <f>償却率!BG18</f>
        <v>0</v>
      </c>
      <c r="W19" s="346" t="str">
        <f>IF(D19="","",新償却資産計算!BF32)</f>
        <v/>
      </c>
      <c r="X19" s="340" t="str">
        <f>IF(D19="","",新償却資産計算!BK32)</f>
        <v/>
      </c>
      <c r="Y19" s="2115"/>
      <c r="Z19" s="2116"/>
      <c r="AA19" s="815"/>
      <c r="AB19" s="689" t="str">
        <f>IF(AA19="一括償却資産",IF(G19&lt;100000,"×一括償却不可（取得金額が一括償却対象外）。",IF(G19&gt;199999,"×一括償却不可（取得金額が一括償却対象外）","")),"")&amp;IF(AA19="一括償却資産",IF(新償却資産計算!$BG$62-新償却資産計算!CN32&gt;2,"×一括償却期間終了（取得年から3年が経過）",""),"")&amp;IF(Y19="","",IF(AA19="","","×「廃棄月」と「一括償却資産」は同時に入力できません。"))</f>
        <v/>
      </c>
      <c r="AC19" s="690"/>
      <c r="AE19" s="167"/>
    </row>
    <row r="20" spans="1:33" s="164" customFormat="1" ht="20.25" customHeight="1" x14ac:dyDescent="0.15">
      <c r="A20" s="164" t="str">
        <f t="shared" si="2"/>
        <v/>
      </c>
      <c r="B20" s="807"/>
      <c r="C20" s="808"/>
      <c r="D20" s="809"/>
      <c r="E20" s="810"/>
      <c r="F20" s="811"/>
      <c r="G20" s="812"/>
      <c r="H20" s="344" t="str">
        <f>IF(D20="","",新償却資産計算!V33)</f>
        <v/>
      </c>
      <c r="I20" s="345" t="str">
        <f>IF(D20="","",新償却資産計算!Z33)</f>
        <v/>
      </c>
      <c r="J20" s="816"/>
      <c r="K20" s="813"/>
      <c r="L20" s="675" t="str">
        <f>IF(D20="","",IF(AA20="一括償却資産","1/3",償却率!O19))</f>
        <v/>
      </c>
      <c r="M20" s="343" t="str">
        <f>IF(D20="","",IF(AA20="一括償却資産","1/3",新償却資産計算!AD33))</f>
        <v/>
      </c>
      <c r="N20" s="782" t="str">
        <f>IF(D20="","",新償却資産計算!AG33)</f>
        <v/>
      </c>
      <c r="O20" s="783">
        <v>12</v>
      </c>
      <c r="P20" s="346">
        <f>償却率!BB19</f>
        <v>0</v>
      </c>
      <c r="Q20" s="346" t="str">
        <f>IF(D20="","",新償却資産計算!AL33)</f>
        <v/>
      </c>
      <c r="R20" s="340"/>
      <c r="S20" s="340">
        <f t="shared" si="0"/>
        <v>0</v>
      </c>
      <c r="T20" s="340">
        <f t="shared" si="1"/>
        <v>0</v>
      </c>
      <c r="U20" s="814"/>
      <c r="V20" s="268">
        <f>償却率!BG19</f>
        <v>0</v>
      </c>
      <c r="W20" s="346" t="str">
        <f>IF(D20="","",新償却資産計算!BF33)</f>
        <v/>
      </c>
      <c r="X20" s="340" t="str">
        <f>IF(D20="","",新償却資産計算!BK33)</f>
        <v/>
      </c>
      <c r="Y20" s="2115"/>
      <c r="Z20" s="2116"/>
      <c r="AA20" s="815"/>
      <c r="AB20" s="689" t="str">
        <f>IF(AA20="一括償却資産",IF(G20&lt;100000,"×一括償却不可（取得金額が一括償却対象外）。",IF(G20&gt;199999,"×一括償却不可（取得金額が一括償却対象外）","")),"")&amp;IF(AA20="一括償却資産",IF(新償却資産計算!$BG$62-新償却資産計算!CN33&gt;2,"×一括償却期間終了（取得年から3年が経過）",""),"")&amp;IF(Y20="","",IF(AA20="","","×「廃棄月」と「一括償却資産」は同時に入力できません。"))</f>
        <v/>
      </c>
      <c r="AC20" s="690"/>
      <c r="AE20" s="167"/>
    </row>
    <row r="21" spans="1:33" s="164" customFormat="1" ht="20.25" customHeight="1" x14ac:dyDescent="0.15">
      <c r="A21" s="164" t="str">
        <f t="shared" si="2"/>
        <v/>
      </c>
      <c r="B21" s="807"/>
      <c r="C21" s="808"/>
      <c r="D21" s="809"/>
      <c r="E21" s="810"/>
      <c r="F21" s="811"/>
      <c r="G21" s="812"/>
      <c r="H21" s="344" t="str">
        <f>IF(D21="","",新償却資産計算!V34)</f>
        <v/>
      </c>
      <c r="I21" s="345" t="str">
        <f>IF(D21="","",新償却資産計算!Z34)</f>
        <v/>
      </c>
      <c r="J21" s="816"/>
      <c r="K21" s="813"/>
      <c r="L21" s="675" t="str">
        <f>IF(D21="","",IF(AA21="一括償却資産","1/3",償却率!O20))</f>
        <v/>
      </c>
      <c r="M21" s="343" t="str">
        <f>IF(D21="","",IF(AA21="一括償却資産","1/3",新償却資産計算!AD34))</f>
        <v/>
      </c>
      <c r="N21" s="782" t="str">
        <f>IF(D21="","",新償却資産計算!AG34)</f>
        <v/>
      </c>
      <c r="O21" s="783">
        <v>12</v>
      </c>
      <c r="P21" s="346">
        <f>償却率!BB20</f>
        <v>0</v>
      </c>
      <c r="Q21" s="346" t="str">
        <f>IF(D21="","",新償却資産計算!AL34)</f>
        <v/>
      </c>
      <c r="R21" s="340"/>
      <c r="S21" s="340">
        <f t="shared" si="0"/>
        <v>0</v>
      </c>
      <c r="T21" s="340">
        <f t="shared" si="1"/>
        <v>0</v>
      </c>
      <c r="U21" s="814"/>
      <c r="V21" s="268">
        <f>償却率!BG20</f>
        <v>0</v>
      </c>
      <c r="W21" s="346" t="str">
        <f>IF(D21="","",新償却資産計算!BF34)</f>
        <v/>
      </c>
      <c r="X21" s="340" t="str">
        <f>IF(D21="","",新償却資産計算!BK34)</f>
        <v/>
      </c>
      <c r="Y21" s="2115"/>
      <c r="Z21" s="2116"/>
      <c r="AA21" s="815"/>
      <c r="AB21" s="689" t="str">
        <f>IF(AA21="一括償却資産",IF(G21&lt;100000,"×一括償却不可（取得金額が一括償却対象外）。",IF(G21&gt;199999,"×一括償却不可（取得金額が一括償却対象外）","")),"")&amp;IF(AA21="一括償却資産",IF(新償却資産計算!$BG$62-新償却資産計算!CN34&gt;2,"×一括償却期間終了（取得年から3年が経過）",""),"")&amp;IF(Y21="","",IF(AA21="","","×「廃棄月」と「一括償却資産」は同時に入力できません。"))</f>
        <v/>
      </c>
      <c r="AC21" s="690"/>
      <c r="AE21" s="167"/>
    </row>
    <row r="22" spans="1:33" s="164" customFormat="1" ht="20.25" customHeight="1" x14ac:dyDescent="0.15">
      <c r="A22" s="164" t="str">
        <f t="shared" si="2"/>
        <v/>
      </c>
      <c r="B22" s="807"/>
      <c r="C22" s="808"/>
      <c r="D22" s="809"/>
      <c r="E22" s="810"/>
      <c r="F22" s="811"/>
      <c r="G22" s="812"/>
      <c r="H22" s="344" t="str">
        <f>IF(D22="","",新償却資産計算!V35)</f>
        <v/>
      </c>
      <c r="I22" s="345" t="str">
        <f>IF(D22="","",新償却資産計算!Z35)</f>
        <v/>
      </c>
      <c r="J22" s="816"/>
      <c r="K22" s="813"/>
      <c r="L22" s="675" t="str">
        <f>IF(D22="","",IF(AA22="一括償却資産","1/3",償却率!O21))</f>
        <v/>
      </c>
      <c r="M22" s="343" t="str">
        <f>IF(D22="","",IF(AA22="一括償却資産","1/3",新償却資産計算!AD35))</f>
        <v/>
      </c>
      <c r="N22" s="782" t="str">
        <f>IF(D22="","",新償却資産計算!AG35)</f>
        <v/>
      </c>
      <c r="O22" s="783">
        <v>12</v>
      </c>
      <c r="P22" s="346">
        <f>償却率!BB21</f>
        <v>0</v>
      </c>
      <c r="Q22" s="346" t="str">
        <f>IF(D22="","",新償却資産計算!AL35)</f>
        <v/>
      </c>
      <c r="R22" s="340"/>
      <c r="S22" s="340">
        <f t="shared" si="0"/>
        <v>0</v>
      </c>
      <c r="T22" s="340">
        <f t="shared" si="1"/>
        <v>0</v>
      </c>
      <c r="U22" s="814"/>
      <c r="V22" s="268">
        <f>償却率!BG21</f>
        <v>0</v>
      </c>
      <c r="W22" s="346" t="str">
        <f>IF(D22="","",新償却資産計算!BF35)</f>
        <v/>
      </c>
      <c r="X22" s="340" t="str">
        <f>IF(D22="","",新償却資産計算!BK35)</f>
        <v/>
      </c>
      <c r="Y22" s="2115"/>
      <c r="Z22" s="2116"/>
      <c r="AA22" s="815"/>
      <c r="AB22" s="689" t="str">
        <f>IF(AA22="一括償却資産",IF(G22&lt;100000,"×一括償却不可（取得金額が一括償却対象外）。",IF(G22&gt;199999,"×一括償却不可（取得金額が一括償却対象外）","")),"")&amp;IF(AA22="一括償却資産",IF(新償却資産計算!$BG$62-新償却資産計算!CN35&gt;2,"×一括償却期間終了（取得年から3年が経過）",""),"")&amp;IF(Y22="","",IF(AA22="","","×「廃棄月」と「一括償却資産」は同時に入力できません。"))</f>
        <v/>
      </c>
      <c r="AC22" s="690"/>
      <c r="AE22" s="167"/>
    </row>
    <row r="23" spans="1:33" s="164" customFormat="1" ht="20.25" customHeight="1" x14ac:dyDescent="0.15">
      <c r="A23" s="164" t="str">
        <f t="shared" si="2"/>
        <v/>
      </c>
      <c r="B23" s="807"/>
      <c r="C23" s="808"/>
      <c r="D23" s="809"/>
      <c r="E23" s="810"/>
      <c r="F23" s="811"/>
      <c r="G23" s="812"/>
      <c r="H23" s="344" t="str">
        <f>IF(D23="","",新償却資産計算!V36)</f>
        <v/>
      </c>
      <c r="I23" s="345" t="str">
        <f>IF(D23="","",新償却資産計算!Z36)</f>
        <v/>
      </c>
      <c r="J23" s="816"/>
      <c r="K23" s="813"/>
      <c r="L23" s="675" t="str">
        <f>IF(D23="","",IF(AA23="一括償却資産","1/3",償却率!O22))</f>
        <v/>
      </c>
      <c r="M23" s="343" t="str">
        <f>IF(D23="","",IF(AA23="一括償却資産","1/3",新償却資産計算!AD36))</f>
        <v/>
      </c>
      <c r="N23" s="782" t="str">
        <f>IF(D23="","",新償却資産計算!AG36)</f>
        <v/>
      </c>
      <c r="O23" s="783">
        <v>12</v>
      </c>
      <c r="P23" s="346">
        <f>償却率!BB22</f>
        <v>0</v>
      </c>
      <c r="Q23" s="346" t="str">
        <f>IF(D23="","",新償却資産計算!AL36)</f>
        <v/>
      </c>
      <c r="R23" s="340"/>
      <c r="S23" s="340">
        <f t="shared" si="0"/>
        <v>0</v>
      </c>
      <c r="T23" s="340">
        <f t="shared" si="1"/>
        <v>0</v>
      </c>
      <c r="U23" s="814"/>
      <c r="V23" s="268">
        <f>償却率!BG22</f>
        <v>0</v>
      </c>
      <c r="W23" s="346" t="str">
        <f>IF(D23="","",新償却資産計算!BF36)</f>
        <v/>
      </c>
      <c r="X23" s="340" t="str">
        <f>IF(D23="","",新償却資産計算!BK36)</f>
        <v/>
      </c>
      <c r="Y23" s="2115"/>
      <c r="Z23" s="2116"/>
      <c r="AA23" s="815"/>
      <c r="AB23" s="689" t="str">
        <f>IF(AA23="一括償却資産",IF(G23&lt;100000,"×一括償却不可（取得金額が一括償却対象外）。",IF(G23&gt;199999,"×一括償却不可（取得金額が一括償却対象外）","")),"")&amp;IF(AA23="一括償却資産",IF(新償却資産計算!$BG$62-新償却資産計算!CN36&gt;2,"×一括償却期間終了（取得年から3年が経過）",""),"")&amp;IF(Y23="","",IF(AA23="","","×「廃棄月」と「一括償却資産」は同時に入力できません。"))</f>
        <v/>
      </c>
      <c r="AC23" s="690"/>
      <c r="AE23" s="167"/>
    </row>
    <row r="24" spans="1:33" s="164" customFormat="1" ht="20.25" customHeight="1" x14ac:dyDescent="0.15">
      <c r="A24" s="164" t="str">
        <f t="shared" si="2"/>
        <v/>
      </c>
      <c r="B24" s="807"/>
      <c r="C24" s="808"/>
      <c r="D24" s="809"/>
      <c r="E24" s="810"/>
      <c r="F24" s="811"/>
      <c r="G24" s="812"/>
      <c r="H24" s="344" t="str">
        <f>IF(D24="","",新償却資産計算!V37)</f>
        <v/>
      </c>
      <c r="I24" s="345" t="str">
        <f>IF(D24="","",新償却資産計算!Z37)</f>
        <v/>
      </c>
      <c r="J24" s="816"/>
      <c r="K24" s="813"/>
      <c r="L24" s="675" t="str">
        <f>IF(D24="","",IF(AA24="一括償却資産","1/3",償却率!O23))</f>
        <v/>
      </c>
      <c r="M24" s="343" t="str">
        <f>IF(D24="","",IF(AA24="一括償却資産","1/3",新償却資産計算!AD37))</f>
        <v/>
      </c>
      <c r="N24" s="782" t="str">
        <f>IF(D24="","",新償却資産計算!AG37)</f>
        <v/>
      </c>
      <c r="O24" s="783">
        <v>12</v>
      </c>
      <c r="P24" s="346">
        <f>償却率!BB23</f>
        <v>0</v>
      </c>
      <c r="Q24" s="346" t="str">
        <f>IF(D24="","",新償却資産計算!AL37)</f>
        <v/>
      </c>
      <c r="R24" s="340"/>
      <c r="S24" s="340">
        <f t="shared" si="0"/>
        <v>0</v>
      </c>
      <c r="T24" s="340">
        <f t="shared" si="1"/>
        <v>0</v>
      </c>
      <c r="U24" s="814"/>
      <c r="V24" s="268">
        <f>償却率!BG23</f>
        <v>0</v>
      </c>
      <c r="W24" s="346" t="str">
        <f>IF(D24="","",新償却資産計算!BF37)</f>
        <v/>
      </c>
      <c r="X24" s="340" t="str">
        <f>IF(D24="","",新償却資産計算!BK37)</f>
        <v/>
      </c>
      <c r="Y24" s="2115"/>
      <c r="Z24" s="2116"/>
      <c r="AA24" s="815"/>
      <c r="AB24" s="689" t="str">
        <f>IF(AA24="一括償却資産",IF(G24&lt;100000,"×一括償却不可（取得金額が一括償却対象外）。",IF(G24&gt;199999,"×一括償却不可（取得金額が一括償却対象外）","")),"")&amp;IF(AA24="一括償却資産",IF(新償却資産計算!$BG$62-新償却資産計算!CN37&gt;2,"×一括償却期間終了（取得年から3年が経過）",""),"")&amp;IF(Y24="","",IF(AA24="","","×「廃棄月」と「一括償却資産」は同時に入力できません。"))</f>
        <v/>
      </c>
      <c r="AC24" s="690"/>
      <c r="AE24" s="167"/>
    </row>
    <row r="25" spans="1:33" s="164" customFormat="1" ht="20.25" customHeight="1" x14ac:dyDescent="0.15">
      <c r="A25" s="164" t="str">
        <f t="shared" si="2"/>
        <v/>
      </c>
      <c r="B25" s="807"/>
      <c r="C25" s="808"/>
      <c r="D25" s="809"/>
      <c r="E25" s="810"/>
      <c r="F25" s="811"/>
      <c r="G25" s="812"/>
      <c r="H25" s="344" t="str">
        <f>IF(D25="","",新償却資産計算!V38)</f>
        <v/>
      </c>
      <c r="I25" s="345" t="str">
        <f>IF(D25="","",新償却資産計算!Z38)</f>
        <v/>
      </c>
      <c r="J25" s="816"/>
      <c r="K25" s="813"/>
      <c r="L25" s="675" t="str">
        <f>IF(D25="","",IF(AA25="一括償却資産","1/3",償却率!O24))</f>
        <v/>
      </c>
      <c r="M25" s="343" t="str">
        <f>IF(D25="","",IF(AA25="一括償却資産","1/3",新償却資産計算!AD38))</f>
        <v/>
      </c>
      <c r="N25" s="782" t="str">
        <f>IF(D25="","",新償却資産計算!AG38)</f>
        <v/>
      </c>
      <c r="O25" s="783">
        <v>12</v>
      </c>
      <c r="P25" s="346">
        <f>償却率!BB24</f>
        <v>0</v>
      </c>
      <c r="Q25" s="346" t="str">
        <f>IF(D25="","",新償却資産計算!AL38)</f>
        <v/>
      </c>
      <c r="R25" s="340"/>
      <c r="S25" s="340">
        <f t="shared" si="0"/>
        <v>0</v>
      </c>
      <c r="T25" s="340">
        <f t="shared" si="1"/>
        <v>0</v>
      </c>
      <c r="U25" s="814"/>
      <c r="V25" s="268">
        <f>償却率!BG24</f>
        <v>0</v>
      </c>
      <c r="W25" s="346" t="str">
        <f>IF(D25="","",新償却資産計算!BF38)</f>
        <v/>
      </c>
      <c r="X25" s="340" t="str">
        <f>IF(D25="","",新償却資産計算!BK38)</f>
        <v/>
      </c>
      <c r="Y25" s="2115"/>
      <c r="Z25" s="2116"/>
      <c r="AA25" s="815"/>
      <c r="AB25" s="689" t="str">
        <f>IF(AA25="一括償却資産",IF(G25&lt;100000,"×一括償却不可（取得金額が一括償却対象外）。",IF(G25&gt;199999,"×一括償却不可（取得金額が一括償却対象外）","")),"")&amp;IF(AA25="一括償却資産",IF(新償却資産計算!$BG$62-新償却資産計算!CN38&gt;2,"×一括償却期間終了（取得年から3年が経過）",""),"")&amp;IF(Y25="","",IF(AA25="","","×「廃棄月」と「一括償却資産」は同時に入力できません。"))</f>
        <v/>
      </c>
      <c r="AC25" s="690"/>
      <c r="AE25" s="167"/>
    </row>
    <row r="26" spans="1:33" s="164" customFormat="1" ht="20.25" customHeight="1" x14ac:dyDescent="0.15">
      <c r="A26" s="164" t="str">
        <f t="shared" si="2"/>
        <v/>
      </c>
      <c r="B26" s="807"/>
      <c r="C26" s="808"/>
      <c r="D26" s="809"/>
      <c r="E26" s="810"/>
      <c r="F26" s="811"/>
      <c r="G26" s="812"/>
      <c r="H26" s="344" t="str">
        <f>IF(D26="","",新償却資産計算!V39)</f>
        <v/>
      </c>
      <c r="I26" s="345" t="str">
        <f>IF(D26="","",新償却資産計算!Z39)</f>
        <v/>
      </c>
      <c r="J26" s="816"/>
      <c r="K26" s="813"/>
      <c r="L26" s="675" t="str">
        <f>IF(D26="","",IF(AA26="一括償却資産","1/3",償却率!O25))</f>
        <v/>
      </c>
      <c r="M26" s="343" t="str">
        <f>IF(D26="","",IF(AA26="一括償却資産","1/3",新償却資産計算!AD39))</f>
        <v/>
      </c>
      <c r="N26" s="782" t="str">
        <f>IF(D26="","",新償却資産計算!AG39)</f>
        <v/>
      </c>
      <c r="O26" s="783">
        <v>12</v>
      </c>
      <c r="P26" s="346">
        <f>償却率!BB25</f>
        <v>0</v>
      </c>
      <c r="Q26" s="346" t="str">
        <f>IF(D26="","",新償却資産計算!AL39)</f>
        <v/>
      </c>
      <c r="R26" s="340"/>
      <c r="S26" s="340">
        <f t="shared" si="0"/>
        <v>0</v>
      </c>
      <c r="T26" s="340">
        <f t="shared" si="1"/>
        <v>0</v>
      </c>
      <c r="U26" s="814"/>
      <c r="V26" s="268">
        <f>償却率!BG25</f>
        <v>0</v>
      </c>
      <c r="W26" s="346" t="str">
        <f>IF(D26="","",新償却資産計算!BF39)</f>
        <v/>
      </c>
      <c r="X26" s="340" t="str">
        <f>IF(D26="","",新償却資産計算!BK39)</f>
        <v/>
      </c>
      <c r="Y26" s="2115"/>
      <c r="Z26" s="2116"/>
      <c r="AA26" s="815"/>
      <c r="AB26" s="689" t="str">
        <f>IF(AA26="一括償却資産",IF(G26&lt;100000,"×一括償却不可（取得金額が一括償却対象外）。",IF(G26&gt;199999,"×一括償却不可（取得金額が一括償却対象外）","")),"")&amp;IF(AA26="一括償却資産",IF(新償却資産計算!$BG$62-新償却資産計算!CN39&gt;2,"×一括償却期間終了（取得年から3年が経過）",""),"")&amp;IF(Y26="","",IF(AA26="","","×「廃棄月」と「一括償却資産」は同時に入力できません。"))</f>
        <v/>
      </c>
      <c r="AC26" s="690"/>
      <c r="AE26" s="167"/>
    </row>
    <row r="27" spans="1:33" s="164" customFormat="1" ht="20.25" customHeight="1" x14ac:dyDescent="0.15">
      <c r="A27" s="164" t="str">
        <f t="shared" si="2"/>
        <v/>
      </c>
      <c r="B27" s="807"/>
      <c r="C27" s="808"/>
      <c r="D27" s="809"/>
      <c r="E27" s="810"/>
      <c r="F27" s="811"/>
      <c r="G27" s="812"/>
      <c r="H27" s="344" t="str">
        <f>IF(D27="","",新償却資産計算!V40)</f>
        <v/>
      </c>
      <c r="I27" s="345" t="str">
        <f>IF(D27="","",新償却資産計算!Z40)</f>
        <v/>
      </c>
      <c r="J27" s="816"/>
      <c r="K27" s="813"/>
      <c r="L27" s="675" t="str">
        <f>IF(D27="","",IF(AA27="一括償却資産","1/3",償却率!O26))</f>
        <v/>
      </c>
      <c r="M27" s="343" t="str">
        <f>IF(D27="","",IF(AA27="一括償却資産","1/3",新償却資産計算!AD40))</f>
        <v/>
      </c>
      <c r="N27" s="782" t="str">
        <f>IF(D27="","",新償却資産計算!AG40)</f>
        <v/>
      </c>
      <c r="O27" s="783">
        <v>12</v>
      </c>
      <c r="P27" s="346">
        <f>償却率!BB26</f>
        <v>0</v>
      </c>
      <c r="Q27" s="346" t="str">
        <f>IF(D27="","",新償却資産計算!AL40)</f>
        <v/>
      </c>
      <c r="R27" s="340"/>
      <c r="S27" s="340">
        <f t="shared" si="0"/>
        <v>0</v>
      </c>
      <c r="T27" s="340">
        <f t="shared" si="1"/>
        <v>0</v>
      </c>
      <c r="U27" s="814"/>
      <c r="V27" s="268">
        <f>償却率!BG26</f>
        <v>0</v>
      </c>
      <c r="W27" s="346" t="str">
        <f>IF(D27="","",新償却資産計算!BF40)</f>
        <v/>
      </c>
      <c r="X27" s="340" t="str">
        <f>IF(D27="","",新償却資産計算!BK40)</f>
        <v/>
      </c>
      <c r="Y27" s="2115"/>
      <c r="Z27" s="2116"/>
      <c r="AA27" s="815"/>
      <c r="AB27" s="689" t="str">
        <f>IF(AA27="一括償却資産",IF(G27&lt;100000,"×一括償却不可（取得金額が一括償却対象外）。",IF(G27&gt;199999,"×一括償却不可（取得金額が一括償却対象外）","")),"")&amp;IF(AA27="一括償却資産",IF(新償却資産計算!$BG$62-新償却資産計算!CN40&gt;2,"×一括償却期間終了（取得年から3年が経過）",""),"")&amp;IF(Y27="","",IF(AA27="","","×「廃棄月」と「一括償却資産」は同時に入力できません。"))</f>
        <v/>
      </c>
      <c r="AC27" s="690"/>
      <c r="AE27" s="167"/>
    </row>
    <row r="28" spans="1:33" s="164" customFormat="1" ht="20.25" customHeight="1" x14ac:dyDescent="0.15">
      <c r="A28" s="164" t="str">
        <f t="shared" si="2"/>
        <v/>
      </c>
      <c r="B28" s="807"/>
      <c r="C28" s="808"/>
      <c r="D28" s="809"/>
      <c r="E28" s="810"/>
      <c r="F28" s="811"/>
      <c r="G28" s="812"/>
      <c r="H28" s="344" t="str">
        <f>IF(D28="","",新償却資産計算!V41)</f>
        <v/>
      </c>
      <c r="I28" s="345" t="str">
        <f>IF(D28="","",新償却資産計算!Z41)</f>
        <v/>
      </c>
      <c r="J28" s="816"/>
      <c r="K28" s="813"/>
      <c r="L28" s="675" t="str">
        <f>IF(D28="","",IF(AA28="一括償却資産","1/3",償却率!O27))</f>
        <v/>
      </c>
      <c r="M28" s="343" t="str">
        <f>IF(D28="","",IF(AA28="一括償却資産","1/3",新償却資産計算!AD41))</f>
        <v/>
      </c>
      <c r="N28" s="782" t="str">
        <f>IF(D28="","",新償却資産計算!AG41)</f>
        <v/>
      </c>
      <c r="O28" s="783">
        <v>12</v>
      </c>
      <c r="P28" s="346">
        <f>償却率!BB27</f>
        <v>0</v>
      </c>
      <c r="Q28" s="346" t="str">
        <f>IF(D28="","",新償却資産計算!AL41)</f>
        <v/>
      </c>
      <c r="R28" s="340"/>
      <c r="S28" s="340">
        <f t="shared" si="0"/>
        <v>0</v>
      </c>
      <c r="T28" s="340">
        <f t="shared" si="1"/>
        <v>0</v>
      </c>
      <c r="U28" s="814"/>
      <c r="V28" s="268">
        <f>償却率!BG27</f>
        <v>0</v>
      </c>
      <c r="W28" s="346" t="str">
        <f>IF(D28="","",新償却資産計算!BF41)</f>
        <v/>
      </c>
      <c r="X28" s="340" t="str">
        <f>IF(D28="","",新償却資産計算!BK41)</f>
        <v/>
      </c>
      <c r="Y28" s="2115"/>
      <c r="Z28" s="2116"/>
      <c r="AA28" s="815"/>
      <c r="AB28" s="689" t="str">
        <f>IF(AA28="一括償却資産",IF(G28&lt;100000,"×一括償却不可（取得金額が一括償却対象外）。",IF(G28&gt;199999,"×一括償却不可（取得金額が一括償却対象外）","")),"")&amp;IF(AA28="一括償却資産",IF(新償却資産計算!$BG$62-新償却資産計算!CN41&gt;2,"×一括償却期間終了（取得年から3年が経過）",""),"")&amp;IF(Y28="","",IF(AA28="","","×「廃棄月」と「一括償却資産」は同時に入力できません。"))</f>
        <v/>
      </c>
      <c r="AC28" s="690"/>
      <c r="AE28" s="167"/>
    </row>
    <row r="29" spans="1:33" s="164" customFormat="1" ht="20.25" customHeight="1" x14ac:dyDescent="0.15">
      <c r="B29" s="353" t="s">
        <v>55</v>
      </c>
      <c r="C29" s="350"/>
      <c r="D29" s="351"/>
      <c r="E29" s="350"/>
      <c r="F29" s="350"/>
      <c r="G29" s="347"/>
      <c r="H29" s="347"/>
      <c r="I29" s="348"/>
      <c r="J29" s="347"/>
      <c r="K29" s="347"/>
      <c r="L29" s="347"/>
      <c r="M29" s="347"/>
      <c r="N29" s="347"/>
      <c r="O29" s="347"/>
      <c r="P29" s="340">
        <f>SUM(P6:P28)</f>
        <v>0</v>
      </c>
      <c r="Q29" s="340">
        <f>SUM(Q6:Q28)</f>
        <v>0</v>
      </c>
      <c r="R29" s="340"/>
      <c r="S29" s="340">
        <f t="shared" si="0"/>
        <v>0</v>
      </c>
      <c r="T29" s="340">
        <f>SUM(T6:T28)</f>
        <v>0</v>
      </c>
      <c r="U29" s="349"/>
      <c r="V29" s="340">
        <f>SUM(V6:V28)</f>
        <v>0</v>
      </c>
      <c r="W29" s="340">
        <f>SUM(W6:W28)</f>
        <v>0</v>
      </c>
      <c r="X29" s="340">
        <f>SUM(X6:X28)</f>
        <v>0</v>
      </c>
      <c r="Y29" s="2113"/>
      <c r="Z29" s="2114"/>
      <c r="AA29" s="784"/>
      <c r="AE29" s="167"/>
    </row>
    <row r="30" spans="1:33" x14ac:dyDescent="0.15">
      <c r="AB30" s="168"/>
      <c r="AD30" s="168"/>
      <c r="AE30" s="168"/>
    </row>
    <row r="31" spans="1:33" x14ac:dyDescent="0.15">
      <c r="B31" s="169"/>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1"/>
      <c r="AC31" s="171"/>
      <c r="AD31" s="171"/>
      <c r="AE31" s="168"/>
    </row>
    <row r="32" spans="1:33" x14ac:dyDescent="0.15">
      <c r="B32" s="168"/>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row>
    <row r="33" spans="2:30" x14ac:dyDescent="0.15">
      <c r="B33" s="697"/>
      <c r="C33" s="697"/>
      <c r="D33" s="172"/>
      <c r="E33" s="172"/>
      <c r="F33" s="172"/>
      <c r="G33" s="172"/>
      <c r="H33" s="172"/>
      <c r="I33" s="172"/>
      <c r="J33" s="172"/>
      <c r="K33" s="172"/>
      <c r="L33" s="168"/>
      <c r="M33" s="168"/>
      <c r="N33" s="168"/>
      <c r="O33" s="168"/>
      <c r="P33" s="168"/>
      <c r="Q33" s="168"/>
      <c r="R33" s="168"/>
      <c r="S33" s="168"/>
      <c r="T33" s="168"/>
      <c r="U33" s="168"/>
      <c r="V33" s="168"/>
      <c r="W33" s="168"/>
      <c r="X33" s="168"/>
      <c r="Y33" s="168"/>
      <c r="Z33" s="168"/>
      <c r="AA33" s="168"/>
      <c r="AB33" s="168"/>
      <c r="AC33" s="168"/>
      <c r="AD33" s="168"/>
    </row>
    <row r="34" spans="2:30" x14ac:dyDescent="0.15">
      <c r="B34" s="698"/>
      <c r="C34" s="698"/>
      <c r="D34" s="171"/>
      <c r="E34" s="173"/>
      <c r="F34" s="170"/>
      <c r="G34" s="170"/>
      <c r="H34" s="170"/>
      <c r="I34" s="170"/>
      <c r="J34" s="170"/>
      <c r="K34" s="170"/>
      <c r="L34" s="82"/>
      <c r="M34" s="82"/>
      <c r="N34" s="82"/>
      <c r="O34" s="82"/>
      <c r="P34" s="82"/>
      <c r="Q34" s="82"/>
      <c r="R34" s="82"/>
      <c r="S34" s="82"/>
      <c r="T34" s="82"/>
      <c r="U34" s="82"/>
      <c r="V34" s="82"/>
      <c r="W34" s="82"/>
      <c r="X34" s="82"/>
      <c r="Y34" s="82"/>
      <c r="Z34" s="82"/>
      <c r="AA34" s="82"/>
    </row>
    <row r="35" spans="2:30" x14ac:dyDescent="0.15">
      <c r="B35" s="699"/>
      <c r="C35" s="699"/>
      <c r="D35" s="171"/>
      <c r="E35" s="171"/>
      <c r="F35" s="170"/>
      <c r="G35" s="170"/>
      <c r="H35" s="170"/>
      <c r="I35" s="170"/>
      <c r="J35" s="170"/>
      <c r="K35" s="170"/>
      <c r="L35" s="82"/>
      <c r="M35" s="82"/>
      <c r="N35" s="82"/>
      <c r="O35" s="82"/>
      <c r="P35" s="82"/>
      <c r="Q35" s="82"/>
      <c r="R35" s="82"/>
      <c r="S35" s="82"/>
      <c r="T35" s="82"/>
      <c r="U35" s="82"/>
      <c r="V35" s="82"/>
      <c r="W35" s="82"/>
      <c r="X35" s="82"/>
      <c r="Y35" s="82"/>
      <c r="Z35" s="82"/>
      <c r="AA35" s="82"/>
    </row>
    <row r="36" spans="2:30" x14ac:dyDescent="0.15">
      <c r="B36" s="699"/>
      <c r="C36" s="699"/>
      <c r="D36" s="171"/>
      <c r="E36" s="171"/>
      <c r="F36" s="170"/>
      <c r="G36" s="170"/>
      <c r="H36" s="170"/>
      <c r="I36" s="170"/>
      <c r="J36" s="170"/>
      <c r="K36" s="170"/>
      <c r="L36" s="82"/>
      <c r="M36" s="82"/>
      <c r="N36" s="82"/>
      <c r="O36" s="82"/>
      <c r="P36" s="82"/>
      <c r="Q36" s="82"/>
      <c r="R36" s="82"/>
      <c r="S36" s="82"/>
      <c r="T36" s="82"/>
      <c r="U36" s="82"/>
      <c r="V36" s="82"/>
      <c r="W36" s="82"/>
      <c r="X36" s="82"/>
      <c r="Y36" s="82"/>
      <c r="Z36" s="82"/>
      <c r="AA36" s="82"/>
    </row>
    <row r="37" spans="2:30" x14ac:dyDescent="0.15">
      <c r="B37" s="699"/>
      <c r="C37" s="700"/>
      <c r="D37" s="174"/>
      <c r="E37" s="174"/>
      <c r="F37" s="175"/>
      <c r="G37" s="175"/>
      <c r="H37" s="175"/>
      <c r="I37" s="175"/>
      <c r="J37" s="175"/>
      <c r="K37" s="175"/>
      <c r="L37" s="82"/>
      <c r="M37" s="82"/>
      <c r="N37" s="82"/>
      <c r="O37" s="82"/>
      <c r="P37" s="82"/>
      <c r="Q37" s="82"/>
      <c r="R37" s="82"/>
      <c r="S37" s="82"/>
      <c r="T37" s="82"/>
      <c r="U37" s="82"/>
      <c r="V37" s="82"/>
      <c r="W37" s="82"/>
      <c r="X37" s="82"/>
      <c r="Y37" s="82"/>
      <c r="Z37" s="82"/>
      <c r="AA37" s="82"/>
    </row>
    <row r="38" spans="2:30" x14ac:dyDescent="0.15">
      <c r="B38" s="699"/>
      <c r="C38" s="700"/>
      <c r="D38" s="174"/>
      <c r="E38" s="174"/>
      <c r="F38" s="175"/>
      <c r="G38" s="175"/>
      <c r="H38" s="175"/>
      <c r="I38" s="175"/>
      <c r="J38" s="175"/>
      <c r="K38" s="175"/>
      <c r="L38" s="82"/>
      <c r="M38" s="82"/>
      <c r="N38" s="82"/>
      <c r="O38" s="82"/>
      <c r="P38" s="82"/>
      <c r="Q38" s="82"/>
      <c r="R38" s="82"/>
      <c r="S38" s="82"/>
      <c r="T38" s="82"/>
      <c r="U38" s="82"/>
      <c r="V38" s="82"/>
      <c r="W38" s="82"/>
      <c r="X38" s="82"/>
      <c r="Y38" s="82"/>
      <c r="Z38" s="82"/>
      <c r="AA38" s="82"/>
    </row>
    <row r="39" spans="2:30" x14ac:dyDescent="0.15">
      <c r="B39" s="699"/>
      <c r="C39" s="700"/>
      <c r="D39" s="174"/>
      <c r="E39" s="174"/>
      <c r="F39" s="175"/>
      <c r="G39" s="175"/>
      <c r="H39" s="175"/>
      <c r="I39" s="175"/>
      <c r="J39" s="175"/>
      <c r="K39" s="175"/>
      <c r="L39" s="82"/>
      <c r="M39" s="82"/>
      <c r="N39" s="82"/>
      <c r="O39" s="82"/>
      <c r="P39" s="82"/>
      <c r="Q39" s="82"/>
      <c r="R39" s="82"/>
      <c r="S39" s="82"/>
      <c r="T39" s="82"/>
      <c r="U39" s="82"/>
      <c r="V39" s="82"/>
      <c r="W39" s="82"/>
      <c r="X39" s="82"/>
      <c r="Y39" s="82"/>
      <c r="Z39" s="82"/>
      <c r="AA39" s="82"/>
    </row>
    <row r="40" spans="2:30" x14ac:dyDescent="0.15">
      <c r="B40" s="699"/>
      <c r="C40" s="700"/>
      <c r="D40" s="174"/>
      <c r="E40" s="174"/>
      <c r="F40" s="175"/>
      <c r="G40" s="175"/>
      <c r="H40" s="175"/>
      <c r="I40" s="175"/>
      <c r="J40" s="175"/>
      <c r="K40" s="175"/>
      <c r="L40" s="82"/>
      <c r="M40" s="82"/>
      <c r="N40" s="82"/>
      <c r="O40" s="82"/>
      <c r="P40" s="82"/>
      <c r="Q40" s="82"/>
      <c r="R40" s="82"/>
      <c r="S40" s="82"/>
      <c r="T40" s="82"/>
      <c r="U40" s="82"/>
      <c r="V40" s="82"/>
      <c r="W40" s="82"/>
      <c r="X40" s="82"/>
      <c r="Y40" s="82"/>
      <c r="Z40" s="82"/>
      <c r="AA40" s="82"/>
    </row>
    <row r="41" spans="2:30" x14ac:dyDescent="0.15">
      <c r="B41" s="699"/>
      <c r="C41" s="700"/>
      <c r="D41" s="174"/>
      <c r="E41" s="174"/>
      <c r="F41" s="175"/>
      <c r="G41" s="175"/>
      <c r="H41" s="175"/>
      <c r="I41" s="175"/>
      <c r="J41" s="175"/>
      <c r="K41" s="175"/>
      <c r="L41" s="82"/>
      <c r="M41" s="82"/>
      <c r="N41" s="82"/>
      <c r="O41" s="82"/>
      <c r="P41" s="82"/>
      <c r="Q41" s="82"/>
      <c r="R41" s="82"/>
      <c r="S41" s="82"/>
      <c r="T41" s="82"/>
      <c r="U41" s="82"/>
      <c r="V41" s="82"/>
      <c r="W41" s="82"/>
      <c r="X41" s="82"/>
      <c r="Y41" s="82"/>
      <c r="Z41" s="82"/>
      <c r="AA41" s="82"/>
    </row>
    <row r="42" spans="2:30" x14ac:dyDescent="0.15">
      <c r="B42" s="699"/>
      <c r="C42" s="700"/>
      <c r="D42" s="174"/>
      <c r="E42" s="174"/>
      <c r="F42" s="175"/>
      <c r="G42" s="175"/>
      <c r="H42" s="175"/>
      <c r="I42" s="175"/>
      <c r="J42" s="175"/>
      <c r="K42" s="175"/>
      <c r="L42" s="82"/>
      <c r="M42" s="82"/>
      <c r="N42" s="82"/>
      <c r="O42" s="82"/>
      <c r="P42" s="82"/>
      <c r="Q42" s="82"/>
      <c r="R42" s="82"/>
      <c r="S42" s="82"/>
      <c r="T42" s="82"/>
      <c r="U42" s="82"/>
      <c r="V42" s="82"/>
      <c r="W42" s="82"/>
      <c r="X42" s="82"/>
      <c r="Y42" s="82"/>
      <c r="Z42" s="82"/>
      <c r="AA42" s="82"/>
    </row>
    <row r="43" spans="2:30" x14ac:dyDescent="0.15">
      <c r="B43" s="699"/>
      <c r="C43" s="700"/>
      <c r="D43" s="174"/>
      <c r="E43" s="174"/>
      <c r="F43" s="175"/>
      <c r="G43" s="175"/>
      <c r="H43" s="175"/>
      <c r="I43" s="175"/>
      <c r="J43" s="175"/>
      <c r="K43" s="175"/>
      <c r="L43" s="82"/>
      <c r="M43" s="82"/>
      <c r="N43" s="82"/>
      <c r="O43" s="82"/>
      <c r="P43" s="82"/>
      <c r="Q43" s="82"/>
      <c r="R43" s="82"/>
      <c r="S43" s="82"/>
      <c r="T43" s="82"/>
      <c r="U43" s="82"/>
      <c r="V43" s="82"/>
      <c r="W43" s="82"/>
      <c r="X43" s="82"/>
      <c r="Y43" s="82"/>
      <c r="Z43" s="82"/>
      <c r="AA43" s="82"/>
    </row>
    <row r="44" spans="2:30" x14ac:dyDescent="0.15">
      <c r="B44" s="699"/>
      <c r="C44" s="700"/>
      <c r="D44" s="174"/>
      <c r="E44" s="174"/>
      <c r="F44" s="175"/>
      <c r="G44" s="175"/>
      <c r="H44" s="175"/>
      <c r="I44" s="175"/>
      <c r="J44" s="175"/>
      <c r="K44" s="175"/>
      <c r="L44" s="82"/>
      <c r="M44" s="82"/>
      <c r="N44" s="82"/>
      <c r="O44" s="82"/>
      <c r="P44" s="82"/>
      <c r="Q44" s="82"/>
      <c r="R44" s="82"/>
      <c r="S44" s="82"/>
      <c r="T44" s="82"/>
      <c r="U44" s="82"/>
      <c r="V44" s="82"/>
      <c r="W44" s="82"/>
      <c r="X44" s="82"/>
      <c r="Y44" s="82"/>
      <c r="Z44" s="82"/>
      <c r="AA44" s="82"/>
    </row>
    <row r="45" spans="2:30" x14ac:dyDescent="0.15">
      <c r="B45" s="699"/>
      <c r="C45" s="700"/>
      <c r="D45" s="174"/>
      <c r="E45" s="174"/>
      <c r="F45" s="175"/>
      <c r="G45" s="175"/>
      <c r="H45" s="175"/>
      <c r="I45" s="175"/>
      <c r="J45" s="175"/>
      <c r="K45" s="175"/>
      <c r="L45" s="82"/>
      <c r="M45" s="82"/>
      <c r="N45" s="82"/>
      <c r="O45" s="82"/>
      <c r="P45" s="82"/>
      <c r="Q45" s="82"/>
      <c r="R45" s="82"/>
      <c r="S45" s="82"/>
      <c r="T45" s="82"/>
      <c r="U45" s="82"/>
      <c r="V45" s="82"/>
      <c r="W45" s="82"/>
      <c r="X45" s="82"/>
      <c r="Y45" s="82"/>
      <c r="Z45" s="82"/>
      <c r="AA45" s="82"/>
    </row>
    <row r="46" spans="2:30" x14ac:dyDescent="0.15">
      <c r="B46" s="699"/>
      <c r="C46" s="700"/>
      <c r="D46" s="174"/>
      <c r="E46" s="174"/>
      <c r="F46" s="174"/>
      <c r="G46" s="174"/>
      <c r="H46" s="174"/>
      <c r="I46" s="175"/>
      <c r="J46" s="175"/>
      <c r="K46" s="175"/>
      <c r="L46" s="82"/>
      <c r="M46" s="82"/>
      <c r="N46" s="82"/>
      <c r="O46" s="82"/>
      <c r="P46" s="82"/>
      <c r="Q46" s="82"/>
      <c r="R46" s="82"/>
      <c r="S46" s="82"/>
      <c r="T46" s="82"/>
      <c r="U46" s="82"/>
      <c r="V46" s="82"/>
      <c r="W46" s="82"/>
      <c r="X46" s="82"/>
      <c r="Y46" s="82"/>
      <c r="Z46" s="82"/>
      <c r="AA46" s="82"/>
    </row>
    <row r="47" spans="2:30" x14ac:dyDescent="0.15">
      <c r="B47" s="699"/>
      <c r="C47" s="700"/>
      <c r="D47" s="174"/>
      <c r="E47" s="174"/>
      <c r="F47" s="175"/>
      <c r="G47" s="175"/>
      <c r="H47" s="175"/>
      <c r="I47" s="175"/>
      <c r="J47" s="175"/>
      <c r="K47" s="175"/>
      <c r="L47" s="82"/>
      <c r="M47" s="82"/>
      <c r="N47" s="82"/>
      <c r="O47" s="82"/>
      <c r="P47" s="82"/>
      <c r="Q47" s="82"/>
      <c r="R47" s="82"/>
      <c r="S47" s="82"/>
      <c r="T47" s="82"/>
      <c r="U47" s="82"/>
      <c r="V47" s="82"/>
      <c r="W47" s="82"/>
      <c r="X47" s="82"/>
      <c r="Y47" s="82"/>
      <c r="Z47" s="82"/>
      <c r="AA47" s="82"/>
    </row>
    <row r="48" spans="2:30" x14ac:dyDescent="0.15">
      <c r="B48" s="699"/>
      <c r="C48" s="700"/>
      <c r="D48" s="174"/>
      <c r="E48" s="174"/>
      <c r="F48" s="175"/>
      <c r="G48" s="175"/>
      <c r="H48" s="175"/>
      <c r="I48" s="175"/>
      <c r="J48" s="175"/>
      <c r="K48" s="175"/>
      <c r="L48" s="82"/>
      <c r="M48" s="82"/>
      <c r="N48" s="82"/>
      <c r="O48" s="82"/>
      <c r="P48" s="82"/>
      <c r="Q48" s="82"/>
      <c r="R48" s="82"/>
      <c r="S48" s="82"/>
      <c r="T48" s="82"/>
      <c r="U48" s="82"/>
      <c r="V48" s="82"/>
      <c r="W48" s="82"/>
      <c r="X48" s="82"/>
      <c r="Y48" s="82"/>
      <c r="Z48" s="82"/>
      <c r="AA48" s="82"/>
    </row>
    <row r="49" spans="2:27" x14ac:dyDescent="0.15">
      <c r="B49" s="699"/>
      <c r="C49" s="700"/>
      <c r="D49" s="174"/>
      <c r="E49" s="174"/>
      <c r="F49" s="175"/>
      <c r="G49" s="175"/>
      <c r="H49" s="175"/>
      <c r="I49" s="175"/>
      <c r="J49" s="175"/>
      <c r="K49" s="175"/>
      <c r="L49" s="82"/>
      <c r="M49" s="82"/>
      <c r="N49" s="82"/>
      <c r="O49" s="82"/>
      <c r="P49" s="82"/>
      <c r="Q49" s="82"/>
      <c r="R49" s="82"/>
      <c r="S49" s="82"/>
      <c r="T49" s="82"/>
      <c r="U49" s="82"/>
      <c r="V49" s="82"/>
      <c r="W49" s="82"/>
      <c r="X49" s="82"/>
      <c r="Y49" s="82"/>
      <c r="Z49" s="82"/>
      <c r="AA49" s="82"/>
    </row>
    <row r="50" spans="2:27" x14ac:dyDescent="0.15">
      <c r="B50" s="699"/>
      <c r="C50" s="700"/>
      <c r="D50" s="174"/>
      <c r="E50" s="174"/>
      <c r="F50" s="174"/>
      <c r="G50" s="174"/>
      <c r="H50" s="174"/>
      <c r="I50" s="175"/>
      <c r="J50" s="175"/>
      <c r="K50" s="175"/>
      <c r="L50" s="82"/>
      <c r="M50" s="82"/>
      <c r="N50" s="82"/>
      <c r="O50" s="82"/>
      <c r="P50" s="82"/>
      <c r="Q50" s="82"/>
      <c r="R50" s="82"/>
      <c r="S50" s="82"/>
      <c r="T50" s="82"/>
      <c r="U50" s="82"/>
      <c r="V50" s="82"/>
      <c r="W50" s="82"/>
      <c r="X50" s="82"/>
      <c r="Y50" s="82"/>
      <c r="Z50" s="82"/>
      <c r="AA50" s="82"/>
    </row>
    <row r="51" spans="2:27" ht="15.75" customHeight="1" x14ac:dyDescent="0.15">
      <c r="B51" s="698"/>
      <c r="C51" s="700"/>
      <c r="D51" s="174"/>
      <c r="E51" s="174"/>
      <c r="F51" s="171"/>
      <c r="G51" s="176"/>
      <c r="H51" s="172"/>
      <c r="I51" s="177"/>
      <c r="J51" s="177"/>
      <c r="K51" s="177"/>
      <c r="L51" s="82"/>
      <c r="M51" s="82"/>
      <c r="N51" s="82"/>
      <c r="O51" s="82"/>
      <c r="P51" s="82"/>
      <c r="Q51" s="82"/>
      <c r="R51" s="82"/>
      <c r="S51" s="82"/>
      <c r="T51" s="82"/>
      <c r="U51" s="82"/>
      <c r="V51" s="82"/>
      <c r="W51" s="82"/>
      <c r="X51" s="82"/>
      <c r="Y51" s="82"/>
      <c r="Z51" s="82"/>
      <c r="AA51" s="82"/>
    </row>
    <row r="52" spans="2:27" x14ac:dyDescent="0.15">
      <c r="B52" s="699"/>
      <c r="C52" s="700"/>
      <c r="D52" s="174"/>
      <c r="E52" s="174"/>
      <c r="F52" s="174"/>
      <c r="G52" s="174"/>
      <c r="H52" s="170"/>
      <c r="I52" s="178"/>
      <c r="J52" s="178"/>
      <c r="K52" s="178"/>
      <c r="L52" s="82"/>
      <c r="M52" s="82"/>
      <c r="N52" s="82"/>
      <c r="O52" s="82"/>
      <c r="P52" s="82"/>
      <c r="Q52" s="82"/>
      <c r="R52" s="82"/>
      <c r="S52" s="82"/>
      <c r="T52" s="82"/>
      <c r="U52" s="82"/>
      <c r="V52" s="82"/>
      <c r="W52" s="82"/>
      <c r="X52" s="82"/>
      <c r="Y52" s="82"/>
      <c r="Z52" s="82"/>
      <c r="AA52" s="82"/>
    </row>
    <row r="53" spans="2:27" ht="14.25" customHeight="1" x14ac:dyDescent="0.15">
      <c r="B53" s="698"/>
      <c r="C53" s="700"/>
      <c r="D53" s="174"/>
      <c r="E53" s="174"/>
      <c r="F53" s="173"/>
      <c r="G53" s="172"/>
      <c r="H53" s="172"/>
      <c r="I53" s="179"/>
      <c r="J53" s="179"/>
      <c r="K53" s="179"/>
      <c r="L53" s="82"/>
      <c r="M53" s="82"/>
      <c r="N53" s="82"/>
      <c r="O53" s="82"/>
      <c r="P53" s="82"/>
      <c r="Q53" s="82"/>
      <c r="R53" s="82"/>
      <c r="S53" s="82"/>
      <c r="T53" s="82"/>
      <c r="U53" s="82"/>
      <c r="V53" s="82"/>
      <c r="W53" s="82"/>
      <c r="X53" s="82"/>
      <c r="Y53" s="82"/>
      <c r="Z53" s="82"/>
      <c r="AA53" s="82"/>
    </row>
    <row r="54" spans="2:27" x14ac:dyDescent="0.15">
      <c r="B54" s="699"/>
      <c r="C54" s="700"/>
      <c r="D54" s="174"/>
      <c r="E54" s="174"/>
      <c r="F54" s="171"/>
      <c r="G54" s="172"/>
      <c r="H54" s="172"/>
      <c r="I54" s="179"/>
      <c r="J54" s="179"/>
      <c r="K54" s="179"/>
      <c r="L54" s="82"/>
      <c r="M54" s="82"/>
      <c r="N54" s="82"/>
      <c r="O54" s="82"/>
      <c r="P54" s="82"/>
      <c r="Q54" s="82"/>
      <c r="R54" s="82"/>
      <c r="S54" s="82"/>
      <c r="T54" s="82"/>
      <c r="U54" s="82"/>
      <c r="V54" s="82"/>
      <c r="W54" s="82"/>
      <c r="X54" s="82"/>
      <c r="Y54" s="82"/>
      <c r="Z54" s="82"/>
      <c r="AA54" s="82"/>
    </row>
    <row r="55" spans="2:27" x14ac:dyDescent="0.15">
      <c r="B55" s="699"/>
      <c r="C55" s="700"/>
      <c r="D55" s="174"/>
      <c r="E55" s="174"/>
      <c r="F55" s="171"/>
      <c r="G55" s="172"/>
      <c r="H55" s="172"/>
      <c r="I55" s="179"/>
      <c r="J55" s="179"/>
      <c r="K55" s="179"/>
      <c r="L55" s="82"/>
      <c r="M55" s="82"/>
      <c r="N55" s="82"/>
      <c r="O55" s="82"/>
      <c r="P55" s="82"/>
      <c r="Q55" s="82"/>
      <c r="R55" s="82"/>
      <c r="S55" s="82"/>
      <c r="T55" s="82"/>
      <c r="U55" s="82"/>
      <c r="V55" s="82"/>
      <c r="W55" s="82"/>
      <c r="X55" s="82"/>
      <c r="Y55" s="82"/>
      <c r="Z55" s="82"/>
      <c r="AA55" s="82"/>
    </row>
    <row r="56" spans="2:27" x14ac:dyDescent="0.15">
      <c r="B56" s="699"/>
      <c r="C56" s="700"/>
      <c r="D56" s="174"/>
      <c r="E56" s="174"/>
      <c r="F56" s="171"/>
      <c r="G56" s="172"/>
      <c r="H56" s="172"/>
      <c r="I56" s="179"/>
      <c r="J56" s="179"/>
      <c r="K56" s="179"/>
      <c r="L56" s="82"/>
      <c r="M56" s="82"/>
      <c r="N56" s="82"/>
      <c r="O56" s="82"/>
      <c r="P56" s="82"/>
      <c r="Q56" s="82"/>
      <c r="R56" s="82"/>
      <c r="S56" s="82"/>
      <c r="T56" s="82"/>
      <c r="U56" s="82"/>
      <c r="V56" s="82"/>
      <c r="W56" s="82"/>
      <c r="X56" s="82"/>
      <c r="Y56" s="82"/>
      <c r="Z56" s="82"/>
      <c r="AA56" s="82"/>
    </row>
    <row r="57" spans="2:27" x14ac:dyDescent="0.15">
      <c r="B57" s="699"/>
      <c r="C57" s="700"/>
      <c r="D57" s="180"/>
      <c r="E57" s="180"/>
      <c r="F57" s="171"/>
      <c r="G57" s="171"/>
      <c r="H57" s="171"/>
      <c r="I57" s="179"/>
      <c r="J57" s="179"/>
      <c r="K57" s="179"/>
      <c r="L57" s="82"/>
      <c r="M57" s="82"/>
      <c r="N57" s="82"/>
      <c r="O57" s="82"/>
      <c r="P57" s="82"/>
      <c r="Q57" s="82"/>
      <c r="R57" s="82"/>
      <c r="S57" s="82"/>
      <c r="T57" s="82"/>
      <c r="U57" s="82"/>
      <c r="V57" s="82"/>
      <c r="W57" s="82"/>
      <c r="X57" s="82"/>
      <c r="Y57" s="82"/>
      <c r="Z57" s="82"/>
      <c r="AA57" s="82"/>
    </row>
    <row r="58" spans="2:27" x14ac:dyDescent="0.15">
      <c r="B58" s="700">
        <v>1</v>
      </c>
      <c r="C58" s="701"/>
      <c r="D58" s="168"/>
      <c r="E58" s="168"/>
      <c r="F58" s="171"/>
      <c r="G58" s="171"/>
      <c r="H58" s="171"/>
      <c r="I58" s="179"/>
      <c r="J58" s="179"/>
      <c r="K58" s="179"/>
      <c r="L58" s="82"/>
      <c r="M58" s="82"/>
      <c r="N58" s="82"/>
      <c r="O58" s="82"/>
      <c r="P58" s="82"/>
      <c r="Q58" s="82"/>
      <c r="R58" s="82"/>
      <c r="S58" s="82"/>
      <c r="T58" s="82"/>
      <c r="U58" s="82"/>
      <c r="V58" s="82"/>
      <c r="W58" s="82"/>
      <c r="X58" s="82"/>
      <c r="Y58" s="82"/>
      <c r="Z58" s="82"/>
      <c r="AA58" s="82"/>
    </row>
    <row r="59" spans="2:27" x14ac:dyDescent="0.15">
      <c r="B59" s="701">
        <v>2</v>
      </c>
      <c r="C59" s="701"/>
      <c r="D59" s="168"/>
      <c r="E59" s="168"/>
      <c r="F59" s="168"/>
      <c r="G59" s="168"/>
      <c r="H59" s="168"/>
      <c r="I59" s="168"/>
      <c r="J59" s="168"/>
      <c r="K59" s="168"/>
      <c r="L59" s="82"/>
      <c r="M59" s="82"/>
      <c r="N59" s="82"/>
      <c r="O59" s="82"/>
      <c r="P59" s="82"/>
      <c r="Q59" s="82"/>
      <c r="R59" s="82"/>
      <c r="S59" s="82"/>
      <c r="T59" s="82"/>
      <c r="U59" s="82"/>
      <c r="V59" s="82"/>
      <c r="W59" s="82"/>
      <c r="X59" s="82"/>
      <c r="Y59" s="82"/>
      <c r="Z59" s="82"/>
      <c r="AA59" s="82"/>
    </row>
    <row r="60" spans="2:27" x14ac:dyDescent="0.15">
      <c r="B60" s="700">
        <v>3</v>
      </c>
      <c r="C60" s="701"/>
      <c r="D60" s="168"/>
      <c r="E60" s="168"/>
      <c r="F60" s="168"/>
      <c r="G60" s="168"/>
      <c r="H60" s="168"/>
      <c r="I60" s="168"/>
      <c r="J60" s="168"/>
      <c r="K60" s="168"/>
      <c r="L60" s="82"/>
      <c r="M60" s="82"/>
      <c r="N60" s="82"/>
      <c r="O60" s="82"/>
      <c r="P60" s="82"/>
      <c r="Q60" s="82"/>
      <c r="R60" s="82"/>
      <c r="S60" s="82"/>
      <c r="T60" s="82"/>
      <c r="U60" s="82"/>
      <c r="V60" s="82"/>
      <c r="W60" s="82"/>
      <c r="X60" s="82"/>
      <c r="Y60" s="82"/>
      <c r="Z60" s="82"/>
      <c r="AA60" s="82"/>
    </row>
    <row r="61" spans="2:27" x14ac:dyDescent="0.15">
      <c r="B61" s="701">
        <v>4</v>
      </c>
      <c r="C61" s="701"/>
      <c r="D61" s="168"/>
      <c r="E61" s="168"/>
      <c r="F61" s="168"/>
      <c r="G61" s="168"/>
      <c r="H61" s="168"/>
      <c r="I61" s="168"/>
      <c r="J61" s="168"/>
      <c r="K61" s="168"/>
      <c r="L61" s="82"/>
      <c r="M61" s="82"/>
      <c r="N61" s="82"/>
      <c r="O61" s="82"/>
      <c r="P61" s="82"/>
      <c r="Q61" s="82"/>
      <c r="R61" s="82"/>
      <c r="S61" s="82"/>
      <c r="T61" s="82"/>
      <c r="U61" s="82"/>
      <c r="V61" s="82"/>
      <c r="W61" s="82"/>
      <c r="X61" s="82"/>
      <c r="Y61" s="82"/>
      <c r="Z61" s="82"/>
      <c r="AA61" s="82"/>
    </row>
    <row r="62" spans="2:27" x14ac:dyDescent="0.15">
      <c r="B62" s="700">
        <v>5</v>
      </c>
      <c r="C62" s="701"/>
      <c r="D62" s="168"/>
      <c r="E62" s="168"/>
      <c r="F62" s="168"/>
      <c r="G62" s="168"/>
      <c r="H62" s="168"/>
      <c r="I62" s="168"/>
      <c r="J62" s="168"/>
      <c r="K62" s="168"/>
      <c r="L62" s="82"/>
      <c r="M62" s="82"/>
      <c r="N62" s="82"/>
      <c r="O62" s="82"/>
      <c r="P62" s="82"/>
      <c r="Q62" s="82"/>
      <c r="R62" s="82"/>
      <c r="S62" s="82"/>
      <c r="T62" s="82"/>
      <c r="U62" s="82"/>
      <c r="V62" s="82"/>
      <c r="W62" s="82"/>
      <c r="X62" s="82"/>
      <c r="Y62" s="82"/>
      <c r="Z62" s="82"/>
      <c r="AA62" s="82"/>
    </row>
    <row r="63" spans="2:27" x14ac:dyDescent="0.15">
      <c r="B63" s="701">
        <v>6</v>
      </c>
      <c r="C63" s="701"/>
      <c r="D63" s="168"/>
      <c r="E63" s="168"/>
      <c r="F63" s="168"/>
      <c r="G63" s="168"/>
      <c r="H63" s="168"/>
      <c r="I63" s="168"/>
      <c r="J63" s="168"/>
      <c r="K63" s="168"/>
      <c r="L63" s="82"/>
      <c r="M63" s="82"/>
      <c r="N63" s="82"/>
      <c r="O63" s="82"/>
      <c r="P63" s="82"/>
      <c r="Q63" s="82"/>
      <c r="R63" s="82"/>
      <c r="S63" s="82"/>
      <c r="T63" s="82"/>
      <c r="U63" s="82"/>
      <c r="V63" s="82"/>
      <c r="W63" s="82"/>
      <c r="X63" s="82"/>
      <c r="Y63" s="82"/>
      <c r="Z63" s="82"/>
      <c r="AA63" s="82"/>
    </row>
    <row r="64" spans="2:27" x14ac:dyDescent="0.15">
      <c r="B64" s="700">
        <v>7</v>
      </c>
      <c r="C64" s="701"/>
      <c r="D64" s="168"/>
      <c r="E64" s="168"/>
      <c r="F64" s="168"/>
      <c r="G64" s="168"/>
      <c r="H64" s="168"/>
      <c r="I64" s="168"/>
      <c r="J64" s="168"/>
      <c r="K64" s="168"/>
      <c r="L64" s="82"/>
      <c r="M64" s="82"/>
      <c r="N64" s="82"/>
      <c r="O64" s="82"/>
      <c r="P64" s="82"/>
      <c r="Q64" s="82"/>
      <c r="R64" s="82"/>
      <c r="S64" s="82"/>
      <c r="T64" s="82"/>
      <c r="U64" s="82"/>
      <c r="V64" s="82"/>
      <c r="W64" s="82"/>
      <c r="X64" s="82"/>
      <c r="Y64" s="82"/>
      <c r="Z64" s="82"/>
      <c r="AA64" s="82"/>
    </row>
    <row r="65" spans="2:27" x14ac:dyDescent="0.15">
      <c r="B65" s="701">
        <v>8</v>
      </c>
      <c r="C65" s="701"/>
      <c r="D65" s="168"/>
      <c r="E65" s="168"/>
      <c r="F65" s="168"/>
      <c r="G65" s="168"/>
      <c r="H65" s="168"/>
      <c r="I65" s="168"/>
      <c r="J65" s="168"/>
      <c r="K65" s="168"/>
      <c r="L65" s="82"/>
      <c r="M65" s="82"/>
      <c r="N65" s="82"/>
      <c r="O65" s="82"/>
      <c r="P65" s="82"/>
      <c r="Q65" s="82"/>
      <c r="R65" s="82"/>
      <c r="S65" s="82"/>
      <c r="T65" s="82"/>
      <c r="U65" s="82"/>
      <c r="V65" s="82"/>
      <c r="W65" s="82"/>
      <c r="X65" s="82"/>
      <c r="Y65" s="82"/>
      <c r="Z65" s="82"/>
      <c r="AA65" s="82"/>
    </row>
    <row r="66" spans="2:27" x14ac:dyDescent="0.15">
      <c r="B66" s="700">
        <v>9</v>
      </c>
      <c r="C66" s="701"/>
      <c r="D66" s="168"/>
      <c r="E66" s="168"/>
      <c r="F66" s="168"/>
      <c r="G66" s="168"/>
      <c r="H66" s="168"/>
      <c r="I66" s="168"/>
      <c r="J66" s="168"/>
      <c r="K66" s="168"/>
      <c r="L66" s="82"/>
      <c r="M66" s="82"/>
      <c r="N66" s="82"/>
      <c r="O66" s="82"/>
      <c r="P66" s="82"/>
      <c r="Q66" s="82"/>
      <c r="R66" s="82"/>
      <c r="S66" s="82"/>
      <c r="T66" s="82"/>
      <c r="U66" s="82"/>
      <c r="V66" s="82"/>
      <c r="W66" s="82"/>
      <c r="X66" s="82"/>
      <c r="Y66" s="82"/>
      <c r="Z66" s="82"/>
      <c r="AA66" s="82"/>
    </row>
    <row r="67" spans="2:27" x14ac:dyDescent="0.15">
      <c r="B67" s="701">
        <v>10</v>
      </c>
      <c r="C67" s="701"/>
      <c r="D67" s="168"/>
      <c r="E67" s="168"/>
      <c r="F67" s="168"/>
      <c r="G67" s="168"/>
      <c r="H67" s="168"/>
      <c r="I67" s="168"/>
      <c r="J67" s="168"/>
      <c r="K67" s="168"/>
      <c r="L67" s="82"/>
      <c r="M67" s="82"/>
      <c r="N67" s="82"/>
      <c r="O67" s="82"/>
      <c r="P67" s="82"/>
      <c r="Q67" s="82"/>
      <c r="R67" s="82"/>
      <c r="S67" s="82"/>
      <c r="T67" s="82"/>
      <c r="U67" s="82"/>
      <c r="V67" s="82"/>
      <c r="W67" s="82"/>
      <c r="X67" s="82"/>
      <c r="Y67" s="82"/>
      <c r="Z67" s="82"/>
      <c r="AA67" s="82"/>
    </row>
    <row r="68" spans="2:27" x14ac:dyDescent="0.15">
      <c r="B68" s="700">
        <v>11</v>
      </c>
      <c r="C68" s="701"/>
      <c r="D68" s="168"/>
      <c r="E68" s="168"/>
      <c r="F68" s="168"/>
      <c r="G68" s="168"/>
      <c r="H68" s="168"/>
      <c r="I68" s="168"/>
      <c r="J68" s="168"/>
      <c r="K68" s="168"/>
      <c r="L68" s="82"/>
      <c r="M68" s="82"/>
      <c r="N68" s="82"/>
      <c r="O68" s="82"/>
      <c r="P68" s="82"/>
      <c r="Q68" s="82"/>
      <c r="R68" s="82"/>
      <c r="S68" s="82"/>
      <c r="T68" s="82"/>
      <c r="U68" s="82"/>
      <c r="V68" s="82"/>
      <c r="W68" s="82"/>
      <c r="X68" s="82"/>
      <c r="Y68" s="82"/>
      <c r="Z68" s="82"/>
      <c r="AA68" s="82"/>
    </row>
    <row r="69" spans="2:27" x14ac:dyDescent="0.15">
      <c r="B69" s="701">
        <v>12</v>
      </c>
      <c r="C69" s="701"/>
      <c r="D69" s="168"/>
      <c r="E69" s="168"/>
      <c r="F69" s="168"/>
      <c r="G69" s="168"/>
      <c r="H69" s="168"/>
      <c r="I69" s="168"/>
      <c r="J69" s="168"/>
      <c r="K69" s="168"/>
      <c r="L69" s="82"/>
      <c r="M69" s="82"/>
      <c r="N69" s="82"/>
      <c r="O69" s="82"/>
      <c r="P69" s="82"/>
      <c r="Q69" s="82"/>
      <c r="R69" s="82"/>
      <c r="S69" s="82"/>
      <c r="T69" s="82"/>
      <c r="U69" s="82"/>
      <c r="V69" s="82"/>
      <c r="W69" s="82"/>
      <c r="X69" s="82"/>
      <c r="Y69" s="82"/>
      <c r="Z69" s="82"/>
      <c r="AA69" s="82"/>
    </row>
    <row r="70" spans="2:27" x14ac:dyDescent="0.15">
      <c r="B70" s="701"/>
      <c r="C70" s="701"/>
      <c r="D70" s="168"/>
      <c r="E70" s="168"/>
      <c r="F70" s="168"/>
      <c r="G70" s="168"/>
      <c r="H70" s="168"/>
      <c r="I70" s="168"/>
      <c r="J70" s="168"/>
      <c r="K70" s="168"/>
      <c r="L70" s="82"/>
      <c r="M70" s="82"/>
      <c r="N70" s="82"/>
      <c r="O70" s="82"/>
      <c r="P70" s="82"/>
      <c r="Q70" s="82"/>
      <c r="R70" s="82"/>
      <c r="S70" s="82"/>
      <c r="T70" s="82"/>
      <c r="U70" s="82"/>
      <c r="V70" s="82"/>
      <c r="W70" s="82"/>
      <c r="X70" s="82"/>
      <c r="Y70" s="82"/>
      <c r="Z70" s="82"/>
      <c r="AA70" s="82"/>
    </row>
    <row r="71" spans="2:27" x14ac:dyDescent="0.15">
      <c r="B71" s="701"/>
      <c r="C71" s="701"/>
      <c r="D71" s="168"/>
      <c r="E71" s="168"/>
      <c r="F71" s="168"/>
      <c r="G71" s="168"/>
      <c r="H71" s="168"/>
      <c r="I71" s="168"/>
      <c r="J71" s="168"/>
      <c r="K71" s="168"/>
      <c r="L71" s="82"/>
      <c r="M71" s="82"/>
      <c r="N71" s="82"/>
      <c r="O71" s="82"/>
      <c r="P71" s="82"/>
      <c r="Q71" s="82"/>
      <c r="R71" s="82"/>
      <c r="S71" s="82"/>
      <c r="T71" s="82"/>
      <c r="U71" s="82"/>
      <c r="V71" s="82"/>
      <c r="W71" s="82"/>
      <c r="X71" s="82"/>
      <c r="Y71" s="82"/>
      <c r="Z71" s="82"/>
      <c r="AA71" s="82"/>
    </row>
    <row r="72" spans="2:27" x14ac:dyDescent="0.15">
      <c r="B72" s="701" t="s">
        <v>371</v>
      </c>
      <c r="C72" s="701"/>
      <c r="D72" s="168"/>
      <c r="E72" s="168"/>
      <c r="F72" s="168"/>
      <c r="G72" s="168"/>
      <c r="H72" s="168"/>
      <c r="I72" s="168"/>
      <c r="J72" s="168"/>
      <c r="K72" s="168"/>
      <c r="L72" s="82"/>
      <c r="M72" s="82"/>
      <c r="N72" s="82"/>
      <c r="O72" s="82"/>
      <c r="P72" s="82"/>
      <c r="Q72" s="82"/>
      <c r="R72" s="82"/>
      <c r="S72" s="82"/>
      <c r="T72" s="82"/>
      <c r="U72" s="82"/>
      <c r="V72" s="82"/>
      <c r="W72" s="82"/>
      <c r="X72" s="82"/>
      <c r="Y72" s="82"/>
      <c r="Z72" s="82"/>
      <c r="AA72" s="82"/>
    </row>
    <row r="73" spans="2:27" x14ac:dyDescent="0.15">
      <c r="B73" s="701"/>
      <c r="C73" s="701"/>
      <c r="D73" s="168"/>
      <c r="E73" s="168"/>
      <c r="F73" s="168"/>
      <c r="G73" s="168"/>
      <c r="H73" s="168"/>
      <c r="I73" s="168"/>
      <c r="J73" s="168"/>
      <c r="K73" s="168"/>
      <c r="L73" s="82"/>
      <c r="M73" s="82"/>
      <c r="N73" s="82"/>
      <c r="O73" s="82"/>
      <c r="P73" s="82"/>
      <c r="Q73" s="82"/>
      <c r="R73" s="82"/>
      <c r="S73" s="82"/>
      <c r="T73" s="82"/>
      <c r="U73" s="82"/>
      <c r="V73" s="82"/>
      <c r="W73" s="82"/>
      <c r="X73" s="82"/>
      <c r="Y73" s="82"/>
      <c r="Z73" s="82"/>
      <c r="AA73" s="82"/>
    </row>
    <row r="74" spans="2:27" x14ac:dyDescent="0.15">
      <c r="B74" s="701"/>
      <c r="C74" s="701"/>
      <c r="D74" s="168"/>
      <c r="E74" s="168"/>
      <c r="F74" s="168"/>
      <c r="G74" s="168"/>
      <c r="H74" s="168"/>
      <c r="I74" s="168"/>
      <c r="J74" s="168"/>
      <c r="K74" s="168"/>
      <c r="L74" s="82"/>
      <c r="M74" s="82"/>
      <c r="N74" s="82"/>
      <c r="O74" s="82"/>
      <c r="P74" s="82"/>
      <c r="Q74" s="82"/>
      <c r="R74" s="82"/>
      <c r="S74" s="82"/>
      <c r="T74" s="82"/>
      <c r="U74" s="82"/>
      <c r="V74" s="82"/>
      <c r="W74" s="82"/>
      <c r="X74" s="82"/>
      <c r="Y74" s="82"/>
      <c r="Z74" s="82"/>
      <c r="AA74" s="82"/>
    </row>
    <row r="75" spans="2:27" x14ac:dyDescent="0.15">
      <c r="B75" s="701"/>
      <c r="C75" s="701"/>
      <c r="D75" s="168"/>
      <c r="E75" s="168"/>
      <c r="F75" s="168"/>
      <c r="G75" s="168"/>
      <c r="H75" s="168"/>
      <c r="I75" s="168"/>
      <c r="J75" s="168"/>
      <c r="K75" s="168"/>
      <c r="L75" s="82"/>
      <c r="M75" s="82"/>
      <c r="N75" s="82"/>
      <c r="O75" s="82"/>
      <c r="P75" s="82"/>
      <c r="Q75" s="82"/>
      <c r="R75" s="82"/>
      <c r="S75" s="82"/>
      <c r="T75" s="82"/>
      <c r="U75" s="82"/>
      <c r="V75" s="82"/>
      <c r="W75" s="82"/>
      <c r="X75" s="82"/>
      <c r="Y75" s="82"/>
      <c r="Z75" s="82"/>
      <c r="AA75" s="82"/>
    </row>
    <row r="76" spans="2:27" x14ac:dyDescent="0.15">
      <c r="B76" s="701"/>
      <c r="C76" s="701"/>
      <c r="D76" s="168"/>
      <c r="E76" s="168"/>
      <c r="F76" s="168"/>
      <c r="G76" s="168"/>
      <c r="H76" s="168"/>
      <c r="I76" s="168"/>
      <c r="J76" s="168"/>
      <c r="K76" s="168"/>
      <c r="L76" s="82"/>
      <c r="M76" s="82"/>
      <c r="N76" s="82"/>
      <c r="O76" s="82"/>
      <c r="P76" s="82"/>
      <c r="Q76" s="82"/>
      <c r="R76" s="82"/>
      <c r="S76" s="82"/>
      <c r="T76" s="82"/>
      <c r="U76" s="82"/>
      <c r="V76" s="82"/>
      <c r="W76" s="82"/>
      <c r="X76" s="82"/>
      <c r="Y76" s="82"/>
      <c r="Z76" s="82"/>
      <c r="AA76" s="82"/>
    </row>
    <row r="77" spans="2:27" x14ac:dyDescent="0.15">
      <c r="B77" s="701"/>
      <c r="C77" s="701"/>
      <c r="D77" s="168"/>
      <c r="E77" s="168"/>
      <c r="F77" s="168"/>
      <c r="G77" s="168"/>
      <c r="H77" s="168"/>
      <c r="I77" s="168"/>
      <c r="J77" s="168"/>
      <c r="K77" s="168"/>
      <c r="L77" s="82"/>
      <c r="M77" s="82"/>
      <c r="N77" s="82"/>
      <c r="O77" s="82"/>
      <c r="P77" s="82"/>
      <c r="Q77" s="82"/>
      <c r="R77" s="82"/>
      <c r="S77" s="82"/>
      <c r="T77" s="82"/>
      <c r="U77" s="82"/>
      <c r="V77" s="82"/>
      <c r="W77" s="82"/>
      <c r="X77" s="82"/>
      <c r="Y77" s="82"/>
      <c r="Z77" s="82"/>
      <c r="AA77" s="82"/>
    </row>
    <row r="78" spans="2:27" x14ac:dyDescent="0.15">
      <c r="B78" s="701"/>
      <c r="C78" s="701"/>
      <c r="D78" s="168"/>
      <c r="E78" s="168"/>
      <c r="F78" s="168"/>
      <c r="G78" s="168"/>
      <c r="H78" s="168"/>
      <c r="I78" s="168"/>
      <c r="J78" s="168"/>
      <c r="K78" s="168"/>
      <c r="L78" s="82"/>
      <c r="M78" s="82"/>
      <c r="N78" s="82"/>
      <c r="O78" s="82"/>
      <c r="P78" s="82"/>
      <c r="Q78" s="82"/>
      <c r="R78" s="82"/>
      <c r="S78" s="82"/>
      <c r="T78" s="82"/>
      <c r="U78" s="82"/>
      <c r="V78" s="82"/>
      <c r="W78" s="82"/>
      <c r="X78" s="82"/>
      <c r="Y78" s="82"/>
      <c r="Z78" s="82"/>
      <c r="AA78" s="82"/>
    </row>
    <row r="79" spans="2:27" x14ac:dyDescent="0.15">
      <c r="B79" s="701"/>
      <c r="C79" s="701"/>
      <c r="D79" s="168"/>
      <c r="E79" s="168"/>
      <c r="F79" s="168"/>
      <c r="G79" s="168"/>
      <c r="H79" s="168"/>
      <c r="I79" s="168"/>
      <c r="J79" s="168"/>
      <c r="K79" s="168"/>
      <c r="L79" s="82"/>
      <c r="M79" s="82"/>
      <c r="N79" s="82"/>
      <c r="O79" s="82"/>
      <c r="P79" s="82"/>
      <c r="Q79" s="82"/>
      <c r="R79" s="82"/>
      <c r="S79" s="82"/>
      <c r="T79" s="82"/>
      <c r="U79" s="82"/>
      <c r="V79" s="82"/>
      <c r="W79" s="82"/>
      <c r="X79" s="82"/>
      <c r="Y79" s="82"/>
      <c r="Z79" s="82"/>
      <c r="AA79" s="82"/>
    </row>
    <row r="80" spans="2:27" x14ac:dyDescent="0.15">
      <c r="B80" s="701"/>
      <c r="C80" s="701"/>
      <c r="D80" s="168"/>
      <c r="E80" s="168"/>
      <c r="F80" s="168"/>
      <c r="G80" s="168"/>
      <c r="H80" s="168"/>
      <c r="I80" s="168"/>
      <c r="J80" s="168"/>
      <c r="K80" s="168"/>
      <c r="L80" s="82"/>
      <c r="M80" s="82"/>
      <c r="N80" s="82"/>
      <c r="O80" s="82"/>
      <c r="P80" s="82"/>
      <c r="Q80" s="82"/>
      <c r="R80" s="82"/>
      <c r="S80" s="82"/>
      <c r="T80" s="82"/>
      <c r="U80" s="82"/>
      <c r="V80" s="82"/>
      <c r="W80" s="82"/>
      <c r="X80" s="82"/>
      <c r="Y80" s="82"/>
      <c r="Z80" s="82"/>
      <c r="AA80" s="82"/>
    </row>
    <row r="81" spans="2:27" x14ac:dyDescent="0.15">
      <c r="B81" s="168"/>
      <c r="C81" s="168"/>
      <c r="D81" s="168"/>
      <c r="E81" s="168"/>
      <c r="F81" s="168"/>
      <c r="G81" s="168"/>
      <c r="H81" s="168"/>
      <c r="I81" s="168"/>
      <c r="J81" s="168"/>
      <c r="K81" s="168"/>
      <c r="L81" s="82"/>
      <c r="M81" s="82"/>
      <c r="N81" s="82"/>
      <c r="O81" s="82"/>
      <c r="P81" s="82"/>
      <c r="Q81" s="82"/>
      <c r="R81" s="82"/>
      <c r="S81" s="82"/>
      <c r="T81" s="82"/>
      <c r="U81" s="82"/>
      <c r="V81" s="82"/>
      <c r="W81" s="82"/>
      <c r="X81" s="82"/>
      <c r="Y81" s="82"/>
      <c r="Z81" s="82"/>
      <c r="AA81" s="82"/>
    </row>
    <row r="82" spans="2:27" x14ac:dyDescent="0.15">
      <c r="B82" s="168"/>
      <c r="C82" s="168"/>
      <c r="D82" s="168"/>
      <c r="E82" s="168"/>
      <c r="F82" s="168"/>
      <c r="G82" s="168"/>
      <c r="H82" s="168"/>
      <c r="I82" s="168"/>
      <c r="J82" s="168"/>
      <c r="K82" s="168"/>
      <c r="L82" s="82"/>
      <c r="M82" s="82"/>
      <c r="N82" s="82"/>
      <c r="O82" s="82"/>
      <c r="P82" s="82"/>
      <c r="Q82" s="82"/>
      <c r="R82" s="82"/>
      <c r="S82" s="82"/>
      <c r="T82" s="82"/>
      <c r="U82" s="82"/>
      <c r="V82" s="82"/>
      <c r="W82" s="82"/>
      <c r="X82" s="82"/>
      <c r="Y82" s="82"/>
      <c r="Z82" s="82"/>
      <c r="AA82" s="82"/>
    </row>
    <row r="83" spans="2:27" x14ac:dyDescent="0.15">
      <c r="B83" s="168"/>
      <c r="C83" s="168"/>
      <c r="D83" s="168"/>
      <c r="E83" s="168"/>
      <c r="F83" s="168"/>
      <c r="G83" s="168"/>
      <c r="H83" s="168"/>
      <c r="I83" s="168"/>
      <c r="J83" s="168"/>
      <c r="K83" s="168"/>
      <c r="L83" s="82"/>
      <c r="M83" s="82"/>
      <c r="N83" s="82"/>
      <c r="O83" s="82"/>
      <c r="P83" s="82"/>
      <c r="Q83" s="82"/>
      <c r="R83" s="82"/>
      <c r="S83" s="82"/>
      <c r="T83" s="82"/>
      <c r="U83" s="82"/>
      <c r="V83" s="82"/>
      <c r="W83" s="82"/>
      <c r="X83" s="82"/>
      <c r="Y83" s="82"/>
      <c r="Z83" s="82"/>
      <c r="AA83" s="82"/>
    </row>
    <row r="84" spans="2:27" x14ac:dyDescent="0.15">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row>
    <row r="85" spans="2:27" x14ac:dyDescent="0.15">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row>
    <row r="86" spans="2:27" x14ac:dyDescent="0.15">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row>
    <row r="87" spans="2:27" x14ac:dyDescent="0.15">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row>
    <row r="88" spans="2:27" x14ac:dyDescent="0.15">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row>
    <row r="89" spans="2:27" x14ac:dyDescent="0.15">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row>
    <row r="90" spans="2:27" x14ac:dyDescent="0.15">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row>
    <row r="91" spans="2:27" x14ac:dyDescent="0.15">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row>
    <row r="92" spans="2:27" x14ac:dyDescent="0.15">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row>
    <row r="93" spans="2:27" x14ac:dyDescent="0.15">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row>
    <row r="94" spans="2:27" x14ac:dyDescent="0.15">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row>
    <row r="95" spans="2:27" x14ac:dyDescent="0.15">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row>
    <row r="96" spans="2:27" x14ac:dyDescent="0.15">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row>
    <row r="97" spans="2:27" x14ac:dyDescent="0.15">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row>
    <row r="98" spans="2:27" x14ac:dyDescent="0.15">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row>
    <row r="99" spans="2:27" x14ac:dyDescent="0.15">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row>
    <row r="100" spans="2:27" x14ac:dyDescent="0.15">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row>
    <row r="101" spans="2:27" x14ac:dyDescent="0.15">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row>
    <row r="102" spans="2:27" x14ac:dyDescent="0.15">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row>
    <row r="103" spans="2:27" x14ac:dyDescent="0.15">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row>
    <row r="104" spans="2:27" x14ac:dyDescent="0.15">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row>
    <row r="105" spans="2:27" x14ac:dyDescent="0.15">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row>
    <row r="106" spans="2:27" x14ac:dyDescent="0.15">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row>
    <row r="107" spans="2:27" x14ac:dyDescent="0.15">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row>
    <row r="108" spans="2:27" x14ac:dyDescent="0.15">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row>
    <row r="109" spans="2:27" x14ac:dyDescent="0.15">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row>
    <row r="110" spans="2:27" x14ac:dyDescent="0.15">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row>
    <row r="111" spans="2:27" x14ac:dyDescent="0.15">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row>
    <row r="112" spans="2:27" x14ac:dyDescent="0.15">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row>
    <row r="113" spans="2:27" x14ac:dyDescent="0.15">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row>
    <row r="114" spans="2:27" x14ac:dyDescent="0.15">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row>
    <row r="115" spans="2:27" x14ac:dyDescent="0.15">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row>
    <row r="116" spans="2:27" x14ac:dyDescent="0.15">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row>
    <row r="117" spans="2:27" x14ac:dyDescent="0.15">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row>
    <row r="118" spans="2:27" x14ac:dyDescent="0.15">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row>
  </sheetData>
  <sheetProtection password="CC19" sheet="1"/>
  <mergeCells count="44">
    <mergeCell ref="AA3:AA5"/>
    <mergeCell ref="X4:X5"/>
    <mergeCell ref="N4:O5"/>
    <mergeCell ref="U4:U5"/>
    <mergeCell ref="V4:V5"/>
    <mergeCell ref="B3:B5"/>
    <mergeCell ref="H4:H5"/>
    <mergeCell ref="P4:P5"/>
    <mergeCell ref="R4:R5"/>
    <mergeCell ref="L4:L5"/>
    <mergeCell ref="C3:C5"/>
    <mergeCell ref="G4:G5"/>
    <mergeCell ref="M4:M5"/>
    <mergeCell ref="Q4:Q5"/>
    <mergeCell ref="D3:F4"/>
    <mergeCell ref="I3:I5"/>
    <mergeCell ref="J2:W2"/>
    <mergeCell ref="J3:K3"/>
    <mergeCell ref="J4:K4"/>
    <mergeCell ref="Y6:Z6"/>
    <mergeCell ref="Y7:Z7"/>
    <mergeCell ref="Y3:Z5"/>
    <mergeCell ref="Y18:Z18"/>
    <mergeCell ref="Y19:Z19"/>
    <mergeCell ref="Y20:Z20"/>
    <mergeCell ref="Y13:Z13"/>
    <mergeCell ref="Y14:Z14"/>
    <mergeCell ref="Y15:Z15"/>
    <mergeCell ref="Y16:Z16"/>
    <mergeCell ref="Y8:Z8"/>
    <mergeCell ref="Y17:Z17"/>
    <mergeCell ref="Y9:Z9"/>
    <mergeCell ref="Y10:Z10"/>
    <mergeCell ref="Y11:Z11"/>
    <mergeCell ref="Y12:Z12"/>
    <mergeCell ref="Y29:Z29"/>
    <mergeCell ref="Y21:Z21"/>
    <mergeCell ref="Y22:Z22"/>
    <mergeCell ref="Y23:Z23"/>
    <mergeCell ref="Y24:Z24"/>
    <mergeCell ref="Y25:Z25"/>
    <mergeCell ref="Y26:Z26"/>
    <mergeCell ref="Y27:Z27"/>
    <mergeCell ref="Y28:Z28"/>
  </mergeCells>
  <phoneticPr fontId="2"/>
  <conditionalFormatting sqref="H6:H28 V6:W28 P6:Q28">
    <cfRule type="cellIs" dxfId="13" priority="123" stopIfTrue="1" operator="greaterThan">
      <formula>""</formula>
    </cfRule>
  </conditionalFormatting>
  <conditionalFormatting sqref="AC6:AC28">
    <cfRule type="notContainsBlanks" dxfId="12" priority="121" stopIfTrue="1">
      <formula>LEN(TRIM(AC6))&gt;0</formula>
    </cfRule>
    <cfRule type="containsText" dxfId="11" priority="122" stopIfTrue="1" operator="containsText" text="[">
      <formula>NOT(ISERROR(SEARCH("[",AC6)))</formula>
    </cfRule>
  </conditionalFormatting>
  <conditionalFormatting sqref="Y6:Z28">
    <cfRule type="expression" dxfId="10" priority="67" stopIfTrue="1">
      <formula>$AA6="一括償却資産"</formula>
    </cfRule>
  </conditionalFormatting>
  <conditionalFormatting sqref="X6:X28">
    <cfRule type="cellIs" dxfId="9" priority="128" stopIfTrue="1" operator="equal">
      <formula>"入力確認"</formula>
    </cfRule>
  </conditionalFormatting>
  <conditionalFormatting sqref="J6:J28">
    <cfRule type="expression" dxfId="8" priority="129" stopIfTrue="1">
      <formula>AND($D6="平成",$E6&lt;21)</formula>
    </cfRule>
    <cfRule type="expression" dxfId="7" priority="130" stopIfTrue="1">
      <formula>$D6="昭和"</formula>
    </cfRule>
  </conditionalFormatting>
  <dataValidations xWindow="1205" yWindow="388" count="9">
    <dataValidation imeMode="hiragana" allowBlank="1" showInputMessage="1" showErrorMessage="1" sqref="AA29 B6:B28"/>
    <dataValidation imeMode="halfAlpha" allowBlank="1" showInputMessage="1" showErrorMessage="1" sqref="C6:C28 E6:G28"/>
    <dataValidation type="list" allowBlank="1" showInputMessage="1" showErrorMessage="1" prompt="一括償却資産の場合は▼により『一括償却資産』を選択してください。_x000a_（一括償却ができるのは取得価格が10万円以上20万円未満の場合のみです）" sqref="AA6:AA28">
      <formula1>$B$71:$B$72</formula1>
    </dataValidation>
    <dataValidation imeMode="halfAlpha" allowBlank="1" showInputMessage="1" showErrorMessage="1" prompt="事業専用割合を入力_x000a_空欄なら100％で計算します" sqref="U7:U28"/>
    <dataValidation allowBlank="1" showInputMessage="1" showErrorMessage="1" prompt="事業専用割合を入力_x000a_空欄なら100％で計算します" sqref="U6"/>
    <dataValidation type="list" allowBlank="1" showInputMessage="1" showErrorMessage="1" prompt="年の途中で資産を_x000a_廃棄した場合は_x000a_処分した月を_x000a_入力してください｡_x000a__x000a_今年取得した資産を_x000a_処分した場合は_x000a_使用した月数を_x000a_入力してください。_x000a__x000a_（▼で選択）" sqref="Y6:Z28">
      <formula1>$B$57:$B$69</formula1>
    </dataValidation>
    <dataValidation allowBlank="1" showInputMessage="1" showErrorMessage="1" prompt="H20.12までに取得した資産の場合は_x000a_必ず旧の耐用年数も入力" sqref="J3:K3"/>
    <dataValidation allowBlank="1" showInputMessage="1" showErrorMessage="1" prompt="平成20年12月までに取得した資産の場合は_x000a_必ず旧の耐用年数も入力" sqref="J6:J28"/>
    <dataValidation type="list" imeMode="hiragana" allowBlank="1" showInputMessage="1" showErrorMessage="1" sqref="D6:D28">
      <formula1>"令和,平成,昭和"</formula1>
    </dataValidation>
  </dataValidations>
  <printOptions horizontalCentered="1"/>
  <pageMargins left="0.39370078740157483" right="0.19685039370078741" top="0.59055118110236227" bottom="0.39370078740157483" header="0.51181102362204722" footer="0.51181102362204722"/>
  <pageSetup paperSize="9" scale="87"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U106"/>
  <sheetViews>
    <sheetView showGridLines="0" showRowColHeaders="0" zoomScale="110" zoomScaleNormal="110" workbookViewId="0">
      <pane ySplit="6" topLeftCell="A7" activePane="bottomLeft" state="frozen"/>
      <selection pane="bottomLeft"/>
    </sheetView>
  </sheetViews>
  <sheetFormatPr defaultColWidth="0" defaultRowHeight="11.25" x14ac:dyDescent="0.15"/>
  <cols>
    <col min="1" max="1" width="15.5" style="321" bestFit="1" customWidth="1"/>
    <col min="2" max="2" width="2.625" style="321" customWidth="1"/>
    <col min="3" max="3" width="17.5" style="321" customWidth="1"/>
    <col min="4" max="5" width="9" style="321" customWidth="1"/>
    <col min="6" max="6" width="6.5" style="321" customWidth="1"/>
    <col min="7" max="7" width="18.625" style="321" customWidth="1"/>
    <col min="8" max="12" width="6.875" style="321" customWidth="1"/>
    <col min="13" max="13" width="2.375" style="321" customWidth="1"/>
    <col min="14" max="14" width="7.5" style="321" bestFit="1" customWidth="1"/>
    <col min="15" max="15" width="9" style="321" customWidth="1"/>
    <col min="16" max="16" width="10.25" style="321" customWidth="1"/>
    <col min="17" max="21" width="10.25" style="321" hidden="1" customWidth="1"/>
    <col min="22" max="16384" width="9" style="321" hidden="1"/>
  </cols>
  <sheetData>
    <row r="1" spans="1:21" ht="21" customHeight="1" x14ac:dyDescent="0.15">
      <c r="F1" s="2153" t="s">
        <v>327</v>
      </c>
      <c r="G1" s="2154"/>
      <c r="H1" s="2155" t="s">
        <v>328</v>
      </c>
      <c r="I1" s="2155"/>
      <c r="J1" s="2149" t="s">
        <v>905</v>
      </c>
      <c r="K1" s="2150"/>
      <c r="L1" s="751"/>
      <c r="M1" s="740"/>
      <c r="O1" s="741" t="s">
        <v>442</v>
      </c>
      <c r="P1" s="746">
        <f>K2-I2</f>
        <v>0</v>
      </c>
      <c r="Q1" s="745"/>
    </row>
    <row r="2" spans="1:21" ht="25.5" customHeight="1" x14ac:dyDescent="0.15">
      <c r="F2" s="742"/>
      <c r="G2" s="743" t="str">
        <f>IF(O2=TRUE,"中古資産","")</f>
        <v/>
      </c>
      <c r="H2" s="749" t="s">
        <v>700</v>
      </c>
      <c r="I2" s="750"/>
      <c r="J2" s="749" t="s">
        <v>700</v>
      </c>
      <c r="K2" s="750"/>
      <c r="L2" s="752"/>
      <c r="M2" s="744"/>
      <c r="O2" s="753" t="b">
        <v>0</v>
      </c>
      <c r="P2" s="747"/>
      <c r="Q2" s="745"/>
    </row>
    <row r="3" spans="1:21" ht="6" customHeight="1" x14ac:dyDescent="0.15">
      <c r="F3" s="754"/>
      <c r="G3" s="754"/>
      <c r="H3" s="754"/>
      <c r="I3" s="754"/>
      <c r="J3" s="389"/>
      <c r="K3" s="707"/>
      <c r="L3" s="708"/>
      <c r="M3" s="708"/>
      <c r="O3" s="709"/>
      <c r="P3" s="748"/>
    </row>
    <row r="4" spans="1:21" s="322" customFormat="1" ht="15" customHeight="1" x14ac:dyDescent="0.15">
      <c r="F4" s="2166" t="s">
        <v>523</v>
      </c>
      <c r="G4" s="2166"/>
      <c r="H4" s="2166"/>
      <c r="I4" s="2166"/>
      <c r="K4" s="2164" t="s">
        <v>307</v>
      </c>
      <c r="L4" s="2165"/>
      <c r="M4" s="710"/>
      <c r="N4" s="2162" t="s">
        <v>308</v>
      </c>
      <c r="O4" s="2163"/>
    </row>
    <row r="5" spans="1:21" s="322" customFormat="1" ht="15" customHeight="1" x14ac:dyDescent="0.15">
      <c r="A5" s="711"/>
      <c r="B5" s="2145" t="s">
        <v>209</v>
      </c>
      <c r="C5" s="2146"/>
      <c r="D5" s="2145" t="s">
        <v>210</v>
      </c>
      <c r="E5" s="2146"/>
      <c r="F5" s="2146"/>
      <c r="G5" s="2146"/>
      <c r="H5" s="2146"/>
      <c r="I5" s="2146"/>
      <c r="J5" s="2146"/>
      <c r="K5" s="2156" t="s">
        <v>133</v>
      </c>
      <c r="L5" s="2158" t="s">
        <v>134</v>
      </c>
      <c r="M5" s="712"/>
      <c r="N5" s="2160" t="s">
        <v>133</v>
      </c>
      <c r="O5" s="2151" t="s">
        <v>134</v>
      </c>
      <c r="P5" s="324"/>
    </row>
    <row r="6" spans="1:21" s="322" customFormat="1" ht="15" customHeight="1" x14ac:dyDescent="0.15">
      <c r="A6" s="713"/>
      <c r="B6" s="2147"/>
      <c r="C6" s="2148"/>
      <c r="D6" s="2147"/>
      <c r="E6" s="2148"/>
      <c r="F6" s="2148"/>
      <c r="G6" s="2148"/>
      <c r="H6" s="2148"/>
      <c r="I6" s="2148"/>
      <c r="J6" s="2148"/>
      <c r="K6" s="2157"/>
      <c r="L6" s="2159"/>
      <c r="M6" s="714"/>
      <c r="N6" s="2161"/>
      <c r="O6" s="2152"/>
      <c r="P6" s="324"/>
    </row>
    <row r="7" spans="1:21" s="322" customFormat="1" ht="15" customHeight="1" x14ac:dyDescent="0.15">
      <c r="A7" s="715" t="s">
        <v>309</v>
      </c>
      <c r="B7" s="716"/>
      <c r="C7" s="717"/>
      <c r="D7" s="718" t="s">
        <v>310</v>
      </c>
      <c r="E7" s="717"/>
      <c r="F7" s="717"/>
      <c r="G7" s="717"/>
      <c r="H7" s="717"/>
      <c r="I7" s="717"/>
      <c r="J7" s="717"/>
      <c r="K7" s="719">
        <v>8</v>
      </c>
      <c r="L7" s="720">
        <v>7</v>
      </c>
      <c r="M7" s="720"/>
      <c r="N7" s="721">
        <f>IF(Q7&lt;2,2,ROUNDDOWN(Q7,0))</f>
        <v>8</v>
      </c>
      <c r="O7" s="722">
        <f>IF(R7&lt;2,2,ROUNDDOWN(R7,0))</f>
        <v>7</v>
      </c>
      <c r="Q7" s="723">
        <f>IF($P$1&gt;=K7,0.2*K7,K7-($P$1*0.8))</f>
        <v>8</v>
      </c>
      <c r="R7" s="723">
        <f>IF($P$1&gt;=L7,0.2*L7,L7-($P$1*0.8))</f>
        <v>7</v>
      </c>
    </row>
    <row r="8" spans="1:21" s="322" customFormat="1" ht="15" customHeight="1" x14ac:dyDescent="0.15">
      <c r="A8" s="715"/>
      <c r="B8" s="716"/>
      <c r="C8" s="717"/>
      <c r="D8" s="718" t="s">
        <v>311</v>
      </c>
      <c r="E8" s="717"/>
      <c r="F8" s="717"/>
      <c r="G8" s="717"/>
      <c r="H8" s="717"/>
      <c r="I8" s="717"/>
      <c r="J8" s="717"/>
      <c r="K8" s="719">
        <v>5</v>
      </c>
      <c r="L8" s="720">
        <v>7</v>
      </c>
      <c r="M8" s="720"/>
      <c r="N8" s="724">
        <f>IF(Q8&lt;2,2,ROUNDDOWN(Q8,0))</f>
        <v>5</v>
      </c>
      <c r="O8" s="725">
        <f>IF(R8&lt;2,2,ROUNDDOWN(R8,0))</f>
        <v>7</v>
      </c>
      <c r="Q8" s="723">
        <f t="shared" ref="Q8:R11" si="0">IF($P$1&gt;=K8,0.2*K8,K8-($P$1*0.8))</f>
        <v>5</v>
      </c>
      <c r="R8" s="723">
        <f t="shared" si="0"/>
        <v>7</v>
      </c>
      <c r="U8" s="322">
        <v>1</v>
      </c>
    </row>
    <row r="9" spans="1:21" s="322" customFormat="1" ht="15" customHeight="1" x14ac:dyDescent="0.15">
      <c r="A9" s="715"/>
      <c r="B9" s="726"/>
      <c r="C9" s="727"/>
      <c r="D9" s="728" t="s">
        <v>312</v>
      </c>
      <c r="E9" s="727"/>
      <c r="F9" s="727"/>
      <c r="G9" s="727"/>
      <c r="H9" s="727"/>
      <c r="I9" s="727"/>
      <c r="J9" s="727"/>
      <c r="K9" s="719">
        <v>4</v>
      </c>
      <c r="L9" s="720">
        <v>4</v>
      </c>
      <c r="M9" s="720"/>
      <c r="N9" s="729">
        <f t="shared" ref="N9:O11" si="1">IF(Q9&lt;2,2,ROUNDDOWN(Q9,0))</f>
        <v>4</v>
      </c>
      <c r="O9" s="730">
        <f t="shared" si="1"/>
        <v>4</v>
      </c>
      <c r="Q9" s="723">
        <f t="shared" si="0"/>
        <v>4</v>
      </c>
      <c r="R9" s="723">
        <f t="shared" si="0"/>
        <v>4</v>
      </c>
      <c r="U9" s="322">
        <v>2</v>
      </c>
    </row>
    <row r="10" spans="1:21" s="322" customFormat="1" ht="15" customHeight="1" x14ac:dyDescent="0.15">
      <c r="A10" s="333" t="s">
        <v>208</v>
      </c>
      <c r="B10" s="323" t="s">
        <v>212</v>
      </c>
      <c r="C10" s="324"/>
      <c r="D10" s="323" t="s">
        <v>229</v>
      </c>
      <c r="E10" s="324"/>
      <c r="F10" s="324"/>
      <c r="G10" s="324"/>
      <c r="H10" s="324"/>
      <c r="I10" s="324"/>
      <c r="J10" s="324"/>
      <c r="K10" s="331">
        <v>22</v>
      </c>
      <c r="L10" s="731">
        <v>22</v>
      </c>
      <c r="M10" s="732"/>
      <c r="N10" s="721">
        <f t="shared" si="1"/>
        <v>22</v>
      </c>
      <c r="O10" s="722">
        <f t="shared" si="1"/>
        <v>22</v>
      </c>
      <c r="Q10" s="723">
        <f t="shared" si="0"/>
        <v>22</v>
      </c>
      <c r="R10" s="723">
        <f t="shared" si="0"/>
        <v>22</v>
      </c>
      <c r="U10" s="322">
        <v>3</v>
      </c>
    </row>
    <row r="11" spans="1:21" s="322" customFormat="1" ht="15" customHeight="1" x14ac:dyDescent="0.15">
      <c r="A11" s="335"/>
      <c r="B11" s="323"/>
      <c r="C11" s="324"/>
      <c r="D11" s="323" t="s">
        <v>230</v>
      </c>
      <c r="E11" s="324"/>
      <c r="F11" s="324"/>
      <c r="G11" s="324"/>
      <c r="H11" s="324"/>
      <c r="I11" s="324"/>
      <c r="J11" s="324"/>
      <c r="K11" s="334">
        <v>15</v>
      </c>
      <c r="L11" s="732">
        <v>15</v>
      </c>
      <c r="M11" s="732"/>
      <c r="N11" s="724">
        <f t="shared" si="1"/>
        <v>15</v>
      </c>
      <c r="O11" s="725">
        <f t="shared" si="1"/>
        <v>15</v>
      </c>
      <c r="Q11" s="723">
        <f t="shared" si="0"/>
        <v>15</v>
      </c>
      <c r="R11" s="723">
        <f t="shared" si="0"/>
        <v>15</v>
      </c>
      <c r="U11" s="322">
        <v>4</v>
      </c>
    </row>
    <row r="12" spans="1:21" s="322" customFormat="1" ht="15" customHeight="1" x14ac:dyDescent="0.15">
      <c r="A12" s="335"/>
      <c r="B12" s="325"/>
      <c r="C12" s="326"/>
      <c r="D12" s="325" t="s">
        <v>363</v>
      </c>
      <c r="E12" s="326"/>
      <c r="F12" s="326"/>
      <c r="G12" s="326"/>
      <c r="H12" s="326"/>
      <c r="I12" s="326"/>
      <c r="J12" s="326"/>
      <c r="K12" s="681"/>
      <c r="L12" s="706"/>
      <c r="M12" s="733"/>
      <c r="N12" s="729"/>
      <c r="O12" s="730"/>
      <c r="Q12" s="723"/>
      <c r="R12" s="723"/>
      <c r="U12" s="322">
        <v>5</v>
      </c>
    </row>
    <row r="13" spans="1:21" s="322" customFormat="1" ht="15" customHeight="1" x14ac:dyDescent="0.15">
      <c r="A13" s="335"/>
      <c r="B13" s="323" t="s">
        <v>231</v>
      </c>
      <c r="C13" s="324"/>
      <c r="D13" s="323" t="s">
        <v>229</v>
      </c>
      <c r="E13" s="324"/>
      <c r="F13" s="324"/>
      <c r="G13" s="324"/>
      <c r="H13" s="324"/>
      <c r="I13" s="324"/>
      <c r="J13" s="324"/>
      <c r="K13" s="334">
        <v>20</v>
      </c>
      <c r="L13" s="337">
        <v>20</v>
      </c>
      <c r="M13" s="732"/>
      <c r="N13" s="721">
        <f t="shared" ref="N13:O27" si="2">IF(Q13&lt;2,2,ROUNDDOWN(Q13,0))</f>
        <v>20</v>
      </c>
      <c r="O13" s="722">
        <f t="shared" si="2"/>
        <v>20</v>
      </c>
      <c r="Q13" s="723">
        <f t="shared" ref="Q13:R72" si="3">IF($P$1&gt;=K13,0.2*K13,K13-($P$1*0.8))</f>
        <v>20</v>
      </c>
      <c r="R13" s="723">
        <f t="shared" si="3"/>
        <v>20</v>
      </c>
      <c r="U13" s="322">
        <v>6</v>
      </c>
    </row>
    <row r="14" spans="1:21" s="322" customFormat="1" ht="15" customHeight="1" x14ac:dyDescent="0.15">
      <c r="A14" s="335"/>
      <c r="B14" s="323"/>
      <c r="C14" s="324"/>
      <c r="D14" s="323" t="s">
        <v>230</v>
      </c>
      <c r="E14" s="324"/>
      <c r="F14" s="324"/>
      <c r="G14" s="324"/>
      <c r="H14" s="324"/>
      <c r="I14" s="324"/>
      <c r="J14" s="324"/>
      <c r="K14" s="334">
        <v>14</v>
      </c>
      <c r="L14" s="337">
        <v>14</v>
      </c>
      <c r="M14" s="732"/>
      <c r="N14" s="729">
        <f t="shared" si="2"/>
        <v>14</v>
      </c>
      <c r="O14" s="730">
        <f t="shared" si="2"/>
        <v>14</v>
      </c>
      <c r="Q14" s="723">
        <f t="shared" si="3"/>
        <v>14</v>
      </c>
      <c r="R14" s="723">
        <f t="shared" si="3"/>
        <v>14</v>
      </c>
      <c r="U14" s="322">
        <v>7</v>
      </c>
    </row>
    <row r="15" spans="1:21" s="322" customFormat="1" ht="15" customHeight="1" x14ac:dyDescent="0.15">
      <c r="A15" s="335"/>
      <c r="B15" s="328" t="s">
        <v>232</v>
      </c>
      <c r="C15" s="329"/>
      <c r="D15" s="328" t="s">
        <v>233</v>
      </c>
      <c r="E15" s="329"/>
      <c r="F15" s="329"/>
      <c r="G15" s="329"/>
      <c r="H15" s="329"/>
      <c r="I15" s="329"/>
      <c r="J15" s="329"/>
      <c r="K15" s="331">
        <v>10</v>
      </c>
      <c r="L15" s="731">
        <v>10</v>
      </c>
      <c r="M15" s="732"/>
      <c r="N15" s="721">
        <f t="shared" si="2"/>
        <v>10</v>
      </c>
      <c r="O15" s="722">
        <f t="shared" si="2"/>
        <v>10</v>
      </c>
      <c r="Q15" s="723">
        <f t="shared" si="3"/>
        <v>10</v>
      </c>
      <c r="R15" s="723">
        <f t="shared" si="3"/>
        <v>10</v>
      </c>
      <c r="U15" s="322">
        <v>8</v>
      </c>
    </row>
    <row r="16" spans="1:21" s="322" customFormat="1" ht="15" customHeight="1" x14ac:dyDescent="0.15">
      <c r="A16" s="335"/>
      <c r="B16" s="325"/>
      <c r="C16" s="326"/>
      <c r="D16" s="325" t="s">
        <v>234</v>
      </c>
      <c r="E16" s="326"/>
      <c r="F16" s="326"/>
      <c r="G16" s="326"/>
      <c r="H16" s="326"/>
      <c r="I16" s="326"/>
      <c r="J16" s="326"/>
      <c r="K16" s="332">
        <v>7</v>
      </c>
      <c r="L16" s="734">
        <v>7</v>
      </c>
      <c r="M16" s="732"/>
      <c r="N16" s="729">
        <f t="shared" si="2"/>
        <v>7</v>
      </c>
      <c r="O16" s="730">
        <f t="shared" si="2"/>
        <v>7</v>
      </c>
      <c r="Q16" s="723">
        <f t="shared" si="3"/>
        <v>7</v>
      </c>
      <c r="R16" s="723">
        <f t="shared" si="3"/>
        <v>7</v>
      </c>
      <c r="U16" s="322">
        <v>9</v>
      </c>
    </row>
    <row r="17" spans="1:21" s="322" customFormat="1" ht="15" customHeight="1" x14ac:dyDescent="0.15">
      <c r="A17" s="335"/>
      <c r="B17" s="2142" t="s">
        <v>235</v>
      </c>
      <c r="C17" s="333" t="s">
        <v>236</v>
      </c>
      <c r="D17" s="324" t="s">
        <v>229</v>
      </c>
      <c r="E17" s="324"/>
      <c r="F17" s="324"/>
      <c r="G17" s="324"/>
      <c r="H17" s="324"/>
      <c r="I17" s="324"/>
      <c r="J17" s="324"/>
      <c r="K17" s="334">
        <v>34</v>
      </c>
      <c r="L17" s="732">
        <v>34</v>
      </c>
      <c r="M17" s="732"/>
      <c r="N17" s="721">
        <f t="shared" si="2"/>
        <v>34</v>
      </c>
      <c r="O17" s="722">
        <f t="shared" si="2"/>
        <v>34</v>
      </c>
      <c r="Q17" s="723">
        <f t="shared" si="3"/>
        <v>34</v>
      </c>
      <c r="R17" s="723">
        <f t="shared" si="3"/>
        <v>34</v>
      </c>
      <c r="U17" s="322">
        <v>10</v>
      </c>
    </row>
    <row r="18" spans="1:21" s="322" customFormat="1" ht="15" customHeight="1" x14ac:dyDescent="0.15">
      <c r="A18" s="335"/>
      <c r="B18" s="2143"/>
      <c r="C18" s="335" t="s">
        <v>237</v>
      </c>
      <c r="D18" s="324" t="s">
        <v>230</v>
      </c>
      <c r="E18" s="324"/>
      <c r="F18" s="324"/>
      <c r="G18" s="324"/>
      <c r="H18" s="324"/>
      <c r="I18" s="324"/>
      <c r="J18" s="324"/>
      <c r="K18" s="332">
        <v>31</v>
      </c>
      <c r="L18" s="734">
        <v>31</v>
      </c>
      <c r="M18" s="732"/>
      <c r="N18" s="729">
        <f t="shared" si="2"/>
        <v>31</v>
      </c>
      <c r="O18" s="730">
        <f t="shared" si="2"/>
        <v>31</v>
      </c>
      <c r="Q18" s="723">
        <f t="shared" si="3"/>
        <v>31</v>
      </c>
      <c r="R18" s="723">
        <f t="shared" si="3"/>
        <v>31</v>
      </c>
      <c r="U18" s="322">
        <v>11</v>
      </c>
    </row>
    <row r="19" spans="1:21" s="322" customFormat="1" ht="15" customHeight="1" x14ac:dyDescent="0.15">
      <c r="A19" s="335"/>
      <c r="B19" s="2143"/>
      <c r="C19" s="333" t="s">
        <v>313</v>
      </c>
      <c r="D19" s="329" t="s">
        <v>229</v>
      </c>
      <c r="E19" s="329"/>
      <c r="F19" s="329"/>
      <c r="G19" s="329"/>
      <c r="H19" s="329"/>
      <c r="I19" s="329"/>
      <c r="J19" s="329"/>
      <c r="K19" s="334">
        <v>27</v>
      </c>
      <c r="L19" s="732">
        <v>27</v>
      </c>
      <c r="M19" s="732"/>
      <c r="N19" s="721">
        <f t="shared" si="2"/>
        <v>27</v>
      </c>
      <c r="O19" s="722">
        <f t="shared" si="2"/>
        <v>27</v>
      </c>
      <c r="Q19" s="723">
        <f t="shared" si="3"/>
        <v>27</v>
      </c>
      <c r="R19" s="723">
        <f t="shared" si="3"/>
        <v>27</v>
      </c>
      <c r="U19" s="322">
        <v>12</v>
      </c>
    </row>
    <row r="20" spans="1:21" s="322" customFormat="1" ht="15" customHeight="1" x14ac:dyDescent="0.15">
      <c r="A20" s="335"/>
      <c r="B20" s="2143"/>
      <c r="C20" s="336" t="s">
        <v>238</v>
      </c>
      <c r="D20" s="326" t="s">
        <v>230</v>
      </c>
      <c r="E20" s="326"/>
      <c r="F20" s="326"/>
      <c r="G20" s="326"/>
      <c r="H20" s="326"/>
      <c r="I20" s="326"/>
      <c r="J20" s="326"/>
      <c r="K20" s="332">
        <v>24</v>
      </c>
      <c r="L20" s="734">
        <v>24</v>
      </c>
      <c r="M20" s="732"/>
      <c r="N20" s="729">
        <f t="shared" si="2"/>
        <v>24</v>
      </c>
      <c r="O20" s="730">
        <f t="shared" si="2"/>
        <v>24</v>
      </c>
      <c r="Q20" s="723">
        <f t="shared" si="3"/>
        <v>24</v>
      </c>
      <c r="R20" s="723">
        <f t="shared" si="3"/>
        <v>24</v>
      </c>
      <c r="U20" s="322">
        <v>13</v>
      </c>
    </row>
    <row r="21" spans="1:21" s="322" customFormat="1" ht="15" customHeight="1" x14ac:dyDescent="0.15">
      <c r="A21" s="335"/>
      <c r="B21" s="2143"/>
      <c r="C21" s="335" t="s">
        <v>313</v>
      </c>
      <c r="D21" s="324" t="s">
        <v>229</v>
      </c>
      <c r="E21" s="324"/>
      <c r="F21" s="324"/>
      <c r="G21" s="324"/>
      <c r="H21" s="324"/>
      <c r="I21" s="324"/>
      <c r="J21" s="324"/>
      <c r="K21" s="334">
        <v>19</v>
      </c>
      <c r="L21" s="732">
        <v>19</v>
      </c>
      <c r="M21" s="732"/>
      <c r="N21" s="721">
        <f t="shared" si="2"/>
        <v>19</v>
      </c>
      <c r="O21" s="722">
        <f t="shared" si="2"/>
        <v>19</v>
      </c>
      <c r="Q21" s="723">
        <f t="shared" si="3"/>
        <v>19</v>
      </c>
      <c r="R21" s="723">
        <f t="shared" si="3"/>
        <v>19</v>
      </c>
      <c r="U21" s="322">
        <v>14</v>
      </c>
    </row>
    <row r="22" spans="1:21" s="322" customFormat="1" ht="15" customHeight="1" x14ac:dyDescent="0.15">
      <c r="A22" s="335"/>
      <c r="B22" s="2144"/>
      <c r="C22" s="336" t="s">
        <v>239</v>
      </c>
      <c r="D22" s="326" t="s">
        <v>230</v>
      </c>
      <c r="E22" s="326"/>
      <c r="F22" s="326"/>
      <c r="G22" s="326"/>
      <c r="H22" s="326"/>
      <c r="I22" s="326"/>
      <c r="J22" s="326"/>
      <c r="K22" s="332">
        <v>17</v>
      </c>
      <c r="L22" s="734">
        <v>17</v>
      </c>
      <c r="M22" s="732"/>
      <c r="N22" s="729">
        <f t="shared" si="2"/>
        <v>17</v>
      </c>
      <c r="O22" s="730">
        <f t="shared" si="2"/>
        <v>17</v>
      </c>
      <c r="Q22" s="723">
        <f t="shared" si="3"/>
        <v>17</v>
      </c>
      <c r="R22" s="723">
        <f t="shared" si="3"/>
        <v>17</v>
      </c>
      <c r="U22" s="322">
        <v>15</v>
      </c>
    </row>
    <row r="23" spans="1:21" s="322" customFormat="1" ht="15" customHeight="1" x14ac:dyDescent="0.15">
      <c r="A23" s="335"/>
      <c r="B23" s="333" t="s">
        <v>240</v>
      </c>
      <c r="C23" s="333"/>
      <c r="D23" s="328" t="s">
        <v>229</v>
      </c>
      <c r="E23" s="324"/>
      <c r="F23" s="324"/>
      <c r="G23" s="324"/>
      <c r="H23" s="324"/>
      <c r="I23" s="324"/>
      <c r="J23" s="324"/>
      <c r="K23" s="334">
        <v>38</v>
      </c>
      <c r="L23" s="732">
        <v>38</v>
      </c>
      <c r="M23" s="732"/>
      <c r="N23" s="721">
        <f t="shared" si="2"/>
        <v>38</v>
      </c>
      <c r="O23" s="722">
        <f t="shared" si="2"/>
        <v>38</v>
      </c>
      <c r="Q23" s="723">
        <f t="shared" si="3"/>
        <v>38</v>
      </c>
      <c r="R23" s="723">
        <f t="shared" si="3"/>
        <v>38</v>
      </c>
      <c r="U23" s="322">
        <v>16</v>
      </c>
    </row>
    <row r="24" spans="1:21" s="322" customFormat="1" ht="15" customHeight="1" x14ac:dyDescent="0.15">
      <c r="A24" s="335"/>
      <c r="B24" s="335" t="s">
        <v>242</v>
      </c>
      <c r="C24" s="323"/>
      <c r="D24" s="323" t="s">
        <v>230</v>
      </c>
      <c r="E24" s="324"/>
      <c r="F24" s="324"/>
      <c r="G24" s="324"/>
      <c r="H24" s="324"/>
      <c r="I24" s="324"/>
      <c r="J24" s="324"/>
      <c r="K24" s="332">
        <v>34</v>
      </c>
      <c r="L24" s="734">
        <v>34</v>
      </c>
      <c r="M24" s="732"/>
      <c r="N24" s="729">
        <f t="shared" si="2"/>
        <v>34</v>
      </c>
      <c r="O24" s="730">
        <f t="shared" si="2"/>
        <v>34</v>
      </c>
      <c r="Q24" s="723">
        <f t="shared" si="3"/>
        <v>34</v>
      </c>
      <c r="R24" s="723">
        <f t="shared" si="3"/>
        <v>34</v>
      </c>
      <c r="U24" s="322">
        <v>17</v>
      </c>
    </row>
    <row r="25" spans="1:21" s="322" customFormat="1" ht="15" customHeight="1" x14ac:dyDescent="0.15">
      <c r="A25" s="335"/>
      <c r="B25" s="333" t="s">
        <v>243</v>
      </c>
      <c r="C25" s="328"/>
      <c r="D25" s="328" t="s">
        <v>244</v>
      </c>
      <c r="E25" s="329"/>
      <c r="F25" s="329"/>
      <c r="G25" s="329"/>
      <c r="H25" s="329"/>
      <c r="I25" s="329"/>
      <c r="J25" s="329"/>
      <c r="K25" s="334">
        <v>47</v>
      </c>
      <c r="L25" s="732">
        <v>47</v>
      </c>
      <c r="M25" s="732"/>
      <c r="N25" s="721">
        <f t="shared" si="2"/>
        <v>47</v>
      </c>
      <c r="O25" s="722">
        <f t="shared" si="2"/>
        <v>47</v>
      </c>
      <c r="Q25" s="723">
        <f t="shared" si="3"/>
        <v>47</v>
      </c>
      <c r="R25" s="723">
        <f t="shared" si="3"/>
        <v>47</v>
      </c>
      <c r="U25" s="322">
        <v>18</v>
      </c>
    </row>
    <row r="26" spans="1:21" s="322" customFormat="1" ht="15" customHeight="1" x14ac:dyDescent="0.15">
      <c r="A26" s="335"/>
      <c r="B26" s="335" t="s">
        <v>245</v>
      </c>
      <c r="C26" s="323"/>
      <c r="D26" s="323" t="s">
        <v>246</v>
      </c>
      <c r="E26" s="324"/>
      <c r="F26" s="324"/>
      <c r="G26" s="324"/>
      <c r="H26" s="324"/>
      <c r="I26" s="324"/>
      <c r="J26" s="324"/>
      <c r="K26" s="334">
        <v>39</v>
      </c>
      <c r="L26" s="732">
        <v>39</v>
      </c>
      <c r="M26" s="732"/>
      <c r="N26" s="724">
        <f t="shared" si="2"/>
        <v>39</v>
      </c>
      <c r="O26" s="725">
        <f t="shared" si="2"/>
        <v>39</v>
      </c>
      <c r="Q26" s="723">
        <f t="shared" si="3"/>
        <v>39</v>
      </c>
      <c r="R26" s="723">
        <f t="shared" si="3"/>
        <v>39</v>
      </c>
      <c r="U26" s="322">
        <v>19</v>
      </c>
    </row>
    <row r="27" spans="1:21" s="322" customFormat="1" ht="15" customHeight="1" x14ac:dyDescent="0.15">
      <c r="A27" s="335"/>
      <c r="B27" s="336" t="s">
        <v>247</v>
      </c>
      <c r="C27" s="325"/>
      <c r="D27" s="325" t="s">
        <v>248</v>
      </c>
      <c r="E27" s="326"/>
      <c r="F27" s="326"/>
      <c r="G27" s="326"/>
      <c r="H27" s="326"/>
      <c r="I27" s="326"/>
      <c r="J27" s="326"/>
      <c r="K27" s="332">
        <v>38</v>
      </c>
      <c r="L27" s="734">
        <v>38</v>
      </c>
      <c r="M27" s="732"/>
      <c r="N27" s="729">
        <f t="shared" si="2"/>
        <v>38</v>
      </c>
      <c r="O27" s="730">
        <f t="shared" si="2"/>
        <v>38</v>
      </c>
      <c r="Q27" s="723">
        <f t="shared" si="3"/>
        <v>38</v>
      </c>
      <c r="R27" s="723">
        <f t="shared" si="3"/>
        <v>38</v>
      </c>
      <c r="U27" s="322">
        <v>20</v>
      </c>
    </row>
    <row r="28" spans="1:21" s="322" customFormat="1" ht="15" customHeight="1" x14ac:dyDescent="0.15">
      <c r="A28" s="333" t="s">
        <v>315</v>
      </c>
      <c r="B28" s="323"/>
      <c r="C28" s="324"/>
      <c r="D28" s="328" t="s">
        <v>316</v>
      </c>
      <c r="E28" s="329"/>
      <c r="F28" s="329"/>
      <c r="G28" s="329"/>
      <c r="H28" s="329"/>
      <c r="I28" s="329"/>
      <c r="J28" s="329"/>
      <c r="K28" s="334"/>
      <c r="L28" s="732"/>
      <c r="M28" s="732"/>
      <c r="N28" s="721"/>
      <c r="O28" s="722"/>
      <c r="Q28" s="723"/>
      <c r="R28" s="723"/>
      <c r="U28" s="322">
        <v>21</v>
      </c>
    </row>
    <row r="29" spans="1:21" s="322" customFormat="1" ht="15" customHeight="1" x14ac:dyDescent="0.15">
      <c r="A29" s="335"/>
      <c r="B29" s="323"/>
      <c r="C29" s="324"/>
      <c r="D29" s="323" t="s">
        <v>317</v>
      </c>
      <c r="E29" s="324"/>
      <c r="F29" s="324"/>
      <c r="G29" s="324"/>
      <c r="H29" s="324"/>
      <c r="I29" s="324"/>
      <c r="J29" s="324"/>
      <c r="K29" s="334">
        <v>4</v>
      </c>
      <c r="L29" s="732">
        <v>4</v>
      </c>
      <c r="M29" s="732"/>
      <c r="N29" s="724">
        <f t="shared" ref="N29:O82" si="4">IF(Q29&lt;2,2,ROUNDDOWN(Q29,0))</f>
        <v>4</v>
      </c>
      <c r="O29" s="725">
        <f t="shared" si="4"/>
        <v>4</v>
      </c>
      <c r="Q29" s="723">
        <f t="shared" si="3"/>
        <v>4</v>
      </c>
      <c r="R29" s="723">
        <f t="shared" si="3"/>
        <v>4</v>
      </c>
      <c r="U29" s="322">
        <v>22</v>
      </c>
    </row>
    <row r="30" spans="1:21" s="322" customFormat="1" ht="15" customHeight="1" x14ac:dyDescent="0.15">
      <c r="A30" s="335"/>
      <c r="B30" s="323"/>
      <c r="C30" s="324"/>
      <c r="D30" s="323" t="s">
        <v>318</v>
      </c>
      <c r="E30" s="324"/>
      <c r="F30" s="324"/>
      <c r="G30" s="324"/>
      <c r="H30" s="324"/>
      <c r="I30" s="324"/>
      <c r="J30" s="324"/>
      <c r="K30" s="334"/>
      <c r="L30" s="732"/>
      <c r="M30" s="732"/>
      <c r="N30" s="724"/>
      <c r="O30" s="725"/>
      <c r="Q30" s="723"/>
      <c r="R30" s="723"/>
      <c r="U30" s="322">
        <v>23</v>
      </c>
    </row>
    <row r="31" spans="1:21" s="322" customFormat="1" ht="15" customHeight="1" x14ac:dyDescent="0.15">
      <c r="A31" s="335"/>
      <c r="B31" s="323"/>
      <c r="C31" s="324"/>
      <c r="D31" s="323" t="s">
        <v>319</v>
      </c>
      <c r="E31" s="324"/>
      <c r="F31" s="324"/>
      <c r="G31" s="324"/>
      <c r="H31" s="324"/>
      <c r="I31" s="324"/>
      <c r="J31" s="324"/>
      <c r="K31" s="334">
        <v>4</v>
      </c>
      <c r="L31" s="732">
        <v>4</v>
      </c>
      <c r="M31" s="732"/>
      <c r="N31" s="724">
        <f t="shared" si="4"/>
        <v>4</v>
      </c>
      <c r="O31" s="725">
        <f t="shared" si="4"/>
        <v>4</v>
      </c>
      <c r="Q31" s="723">
        <f t="shared" si="3"/>
        <v>4</v>
      </c>
      <c r="R31" s="723">
        <f t="shared" si="3"/>
        <v>4</v>
      </c>
      <c r="U31" s="322">
        <v>24</v>
      </c>
    </row>
    <row r="32" spans="1:21" s="322" customFormat="1" ht="15" customHeight="1" x14ac:dyDescent="0.15">
      <c r="A32" s="335"/>
      <c r="B32" s="323"/>
      <c r="C32" s="324"/>
      <c r="D32" s="323" t="s">
        <v>322</v>
      </c>
      <c r="E32" s="324"/>
      <c r="F32" s="324"/>
      <c r="G32" s="324"/>
      <c r="H32" s="324"/>
      <c r="I32" s="324"/>
      <c r="J32" s="324"/>
      <c r="K32" s="334">
        <v>5</v>
      </c>
      <c r="L32" s="732">
        <v>5</v>
      </c>
      <c r="M32" s="732"/>
      <c r="N32" s="724">
        <f t="shared" si="4"/>
        <v>5</v>
      </c>
      <c r="O32" s="725">
        <f t="shared" si="4"/>
        <v>5</v>
      </c>
      <c r="Q32" s="723">
        <f t="shared" si="3"/>
        <v>5</v>
      </c>
      <c r="R32" s="723">
        <f t="shared" si="3"/>
        <v>5</v>
      </c>
      <c r="U32" s="322">
        <v>25</v>
      </c>
    </row>
    <row r="33" spans="1:21" s="322" customFormat="1" ht="15" customHeight="1" x14ac:dyDescent="0.15">
      <c r="A33" s="335"/>
      <c r="B33" s="323"/>
      <c r="C33" s="324"/>
      <c r="D33" s="323" t="s">
        <v>323</v>
      </c>
      <c r="E33" s="324"/>
      <c r="F33" s="324"/>
      <c r="G33" s="324"/>
      <c r="H33" s="324"/>
      <c r="I33" s="324"/>
      <c r="J33" s="324"/>
      <c r="K33" s="334">
        <v>6</v>
      </c>
      <c r="L33" s="732">
        <v>6</v>
      </c>
      <c r="M33" s="732"/>
      <c r="N33" s="729">
        <f t="shared" si="4"/>
        <v>6</v>
      </c>
      <c r="O33" s="730">
        <f t="shared" si="4"/>
        <v>6</v>
      </c>
      <c r="Q33" s="723">
        <f t="shared" si="3"/>
        <v>6</v>
      </c>
      <c r="R33" s="723">
        <f t="shared" si="3"/>
        <v>6</v>
      </c>
      <c r="U33" s="322">
        <v>26</v>
      </c>
    </row>
    <row r="34" spans="1:21" s="322" customFormat="1" ht="15" customHeight="1" x14ac:dyDescent="0.15">
      <c r="A34" s="333" t="s">
        <v>143</v>
      </c>
      <c r="B34" s="328" t="s">
        <v>251</v>
      </c>
      <c r="C34" s="329"/>
      <c r="D34" s="328" t="s">
        <v>252</v>
      </c>
      <c r="E34" s="329"/>
      <c r="F34" s="329"/>
      <c r="G34" s="329"/>
      <c r="H34" s="329"/>
      <c r="I34" s="329"/>
      <c r="J34" s="329"/>
      <c r="K34" s="331">
        <v>17</v>
      </c>
      <c r="L34" s="731">
        <v>14</v>
      </c>
      <c r="M34" s="732"/>
      <c r="N34" s="721">
        <f t="shared" si="4"/>
        <v>17</v>
      </c>
      <c r="O34" s="722">
        <f t="shared" si="4"/>
        <v>14</v>
      </c>
      <c r="Q34" s="723">
        <f t="shared" si="3"/>
        <v>17</v>
      </c>
      <c r="R34" s="723">
        <f t="shared" si="3"/>
        <v>14</v>
      </c>
      <c r="U34" s="322">
        <v>27</v>
      </c>
    </row>
    <row r="35" spans="1:21" s="322" customFormat="1" ht="15" customHeight="1" x14ac:dyDescent="0.15">
      <c r="A35" s="335"/>
      <c r="B35" s="323" t="s">
        <v>253</v>
      </c>
      <c r="C35" s="324"/>
      <c r="D35" s="323" t="s">
        <v>254</v>
      </c>
      <c r="E35" s="324"/>
      <c r="F35" s="324"/>
      <c r="G35" s="324"/>
      <c r="H35" s="324"/>
      <c r="I35" s="324"/>
      <c r="J35" s="324"/>
      <c r="K35" s="334">
        <v>20</v>
      </c>
      <c r="L35" s="732">
        <v>17</v>
      </c>
      <c r="M35" s="732"/>
      <c r="N35" s="724">
        <f t="shared" si="4"/>
        <v>20</v>
      </c>
      <c r="O35" s="725">
        <f t="shared" si="4"/>
        <v>17</v>
      </c>
      <c r="Q35" s="723">
        <f t="shared" si="3"/>
        <v>20</v>
      </c>
      <c r="R35" s="723">
        <f t="shared" si="3"/>
        <v>17</v>
      </c>
      <c r="U35" s="322">
        <v>28</v>
      </c>
    </row>
    <row r="36" spans="1:21" s="322" customFormat="1" ht="15" customHeight="1" x14ac:dyDescent="0.15">
      <c r="A36" s="335"/>
      <c r="B36" s="323" t="s">
        <v>255</v>
      </c>
      <c r="C36" s="324"/>
      <c r="D36" s="323" t="s">
        <v>256</v>
      </c>
      <c r="E36" s="324"/>
      <c r="F36" s="324"/>
      <c r="G36" s="324"/>
      <c r="H36" s="324"/>
      <c r="I36" s="324"/>
      <c r="J36" s="324"/>
      <c r="K36" s="332"/>
      <c r="L36" s="734"/>
      <c r="M36" s="732"/>
      <c r="N36" s="729"/>
      <c r="O36" s="730"/>
      <c r="Q36" s="723"/>
      <c r="R36" s="723"/>
      <c r="U36" s="322">
        <v>29</v>
      </c>
    </row>
    <row r="37" spans="1:21" s="322" customFormat="1" ht="15" customHeight="1" x14ac:dyDescent="0.15">
      <c r="A37" s="335"/>
      <c r="B37" s="328" t="s">
        <v>257</v>
      </c>
      <c r="C37" s="330"/>
      <c r="D37" s="329" t="s">
        <v>269</v>
      </c>
      <c r="E37" s="329"/>
      <c r="F37" s="329"/>
      <c r="G37" s="329"/>
      <c r="H37" s="329"/>
      <c r="I37" s="329"/>
      <c r="J37" s="329"/>
      <c r="K37" s="334">
        <v>13</v>
      </c>
      <c r="L37" s="732">
        <v>14</v>
      </c>
      <c r="M37" s="732"/>
      <c r="N37" s="721">
        <f t="shared" si="4"/>
        <v>13</v>
      </c>
      <c r="O37" s="722">
        <f t="shared" si="4"/>
        <v>14</v>
      </c>
      <c r="Q37" s="723">
        <f t="shared" si="3"/>
        <v>13</v>
      </c>
      <c r="R37" s="723">
        <f t="shared" si="3"/>
        <v>14</v>
      </c>
      <c r="U37" s="322">
        <v>30</v>
      </c>
    </row>
    <row r="38" spans="1:21" s="322" customFormat="1" ht="15" customHeight="1" x14ac:dyDescent="0.15">
      <c r="A38" s="335"/>
      <c r="B38" s="325"/>
      <c r="C38" s="327"/>
      <c r="D38" s="326" t="s">
        <v>270</v>
      </c>
      <c r="E38" s="326"/>
      <c r="F38" s="326"/>
      <c r="G38" s="326"/>
      <c r="H38" s="326"/>
      <c r="I38" s="326"/>
      <c r="J38" s="326"/>
      <c r="K38" s="332">
        <v>15</v>
      </c>
      <c r="L38" s="734">
        <v>14</v>
      </c>
      <c r="M38" s="732"/>
      <c r="N38" s="730">
        <f t="shared" si="4"/>
        <v>15</v>
      </c>
      <c r="O38" s="730">
        <f t="shared" si="4"/>
        <v>14</v>
      </c>
      <c r="Q38" s="723">
        <f t="shared" si="3"/>
        <v>15</v>
      </c>
      <c r="R38" s="723">
        <f t="shared" si="3"/>
        <v>14</v>
      </c>
      <c r="U38" s="322">
        <v>31</v>
      </c>
    </row>
    <row r="39" spans="1:21" s="322" customFormat="1" ht="15" customHeight="1" x14ac:dyDescent="0.15">
      <c r="A39" s="335"/>
      <c r="B39" s="328" t="s">
        <v>271</v>
      </c>
      <c r="C39" s="329"/>
      <c r="D39" s="328" t="s">
        <v>272</v>
      </c>
      <c r="E39" s="329"/>
      <c r="F39" s="329"/>
      <c r="G39" s="329"/>
      <c r="H39" s="329"/>
      <c r="I39" s="329"/>
      <c r="J39" s="329"/>
      <c r="K39" s="332">
        <v>5</v>
      </c>
      <c r="L39" s="734">
        <v>5</v>
      </c>
      <c r="M39" s="732"/>
      <c r="N39" s="721">
        <f t="shared" si="4"/>
        <v>5</v>
      </c>
      <c r="O39" s="722">
        <f t="shared" si="4"/>
        <v>5</v>
      </c>
      <c r="Q39" s="723">
        <f t="shared" si="3"/>
        <v>5</v>
      </c>
      <c r="R39" s="723">
        <f t="shared" si="3"/>
        <v>5</v>
      </c>
      <c r="U39" s="322">
        <v>32</v>
      </c>
    </row>
    <row r="40" spans="1:21" s="322" customFormat="1" ht="15" customHeight="1" x14ac:dyDescent="0.15">
      <c r="A40" s="335"/>
      <c r="B40" s="338" t="s">
        <v>273</v>
      </c>
      <c r="C40" s="339"/>
      <c r="D40" s="338" t="s">
        <v>274</v>
      </c>
      <c r="E40" s="339"/>
      <c r="F40" s="339"/>
      <c r="G40" s="339"/>
      <c r="H40" s="339"/>
      <c r="I40" s="339"/>
      <c r="J40" s="339"/>
      <c r="K40" s="332">
        <v>10</v>
      </c>
      <c r="L40" s="734">
        <v>10</v>
      </c>
      <c r="M40" s="732"/>
      <c r="N40" s="735">
        <f t="shared" si="4"/>
        <v>10</v>
      </c>
      <c r="O40" s="736">
        <f t="shared" si="4"/>
        <v>10</v>
      </c>
      <c r="Q40" s="723">
        <f t="shared" si="3"/>
        <v>10</v>
      </c>
      <c r="R40" s="723">
        <f t="shared" si="3"/>
        <v>10</v>
      </c>
      <c r="U40" s="322">
        <v>33</v>
      </c>
    </row>
    <row r="41" spans="1:21" s="322" customFormat="1" ht="15" customHeight="1" x14ac:dyDescent="0.15">
      <c r="A41" s="336"/>
      <c r="B41" s="323" t="s">
        <v>275</v>
      </c>
      <c r="C41" s="324"/>
      <c r="D41" s="323" t="s">
        <v>276</v>
      </c>
      <c r="E41" s="324"/>
      <c r="F41" s="324"/>
      <c r="G41" s="324"/>
      <c r="H41" s="324"/>
      <c r="I41" s="324"/>
      <c r="J41" s="324"/>
      <c r="K41" s="332">
        <v>8</v>
      </c>
      <c r="L41" s="734">
        <v>8</v>
      </c>
      <c r="M41" s="732"/>
      <c r="N41" s="735">
        <f t="shared" si="4"/>
        <v>8</v>
      </c>
      <c r="O41" s="736">
        <f t="shared" si="4"/>
        <v>8</v>
      </c>
      <c r="Q41" s="723">
        <f t="shared" si="3"/>
        <v>8</v>
      </c>
      <c r="R41" s="723">
        <f t="shared" si="3"/>
        <v>8</v>
      </c>
      <c r="U41" s="322">
        <v>34</v>
      </c>
    </row>
    <row r="42" spans="1:21" s="322" customFormat="1" ht="15" customHeight="1" x14ac:dyDescent="0.15">
      <c r="A42" s="333" t="s">
        <v>144</v>
      </c>
      <c r="B42" s="338" t="s">
        <v>277</v>
      </c>
      <c r="C42" s="339"/>
      <c r="D42" s="338" t="s">
        <v>278</v>
      </c>
      <c r="E42" s="339"/>
      <c r="F42" s="339"/>
      <c r="G42" s="339"/>
      <c r="H42" s="339"/>
      <c r="I42" s="339"/>
      <c r="J42" s="339"/>
      <c r="K42" s="332">
        <v>10</v>
      </c>
      <c r="L42" s="734">
        <v>7</v>
      </c>
      <c r="M42" s="732"/>
      <c r="N42" s="729">
        <f t="shared" si="4"/>
        <v>10</v>
      </c>
      <c r="O42" s="730">
        <f t="shared" si="4"/>
        <v>7</v>
      </c>
      <c r="Q42" s="723">
        <f t="shared" si="3"/>
        <v>10</v>
      </c>
      <c r="R42" s="723">
        <f t="shared" si="3"/>
        <v>7</v>
      </c>
      <c r="U42" s="322">
        <v>35</v>
      </c>
    </row>
    <row r="43" spans="1:21" s="322" customFormat="1" ht="15" customHeight="1" x14ac:dyDescent="0.15">
      <c r="A43" s="335" t="s">
        <v>145</v>
      </c>
      <c r="B43" s="323" t="s">
        <v>279</v>
      </c>
      <c r="C43" s="324"/>
      <c r="D43" s="323" t="s">
        <v>280</v>
      </c>
      <c r="E43" s="324"/>
      <c r="F43" s="324"/>
      <c r="G43" s="324"/>
      <c r="H43" s="324"/>
      <c r="I43" s="324"/>
      <c r="J43" s="324"/>
      <c r="K43" s="334">
        <v>8</v>
      </c>
      <c r="L43" s="732">
        <v>7</v>
      </c>
      <c r="M43" s="732"/>
      <c r="N43" s="724">
        <f t="shared" si="4"/>
        <v>8</v>
      </c>
      <c r="O43" s="725">
        <f t="shared" si="4"/>
        <v>7</v>
      </c>
      <c r="Q43" s="723">
        <f t="shared" si="3"/>
        <v>8</v>
      </c>
      <c r="R43" s="723">
        <f t="shared" si="3"/>
        <v>7</v>
      </c>
      <c r="U43" s="322">
        <v>36</v>
      </c>
    </row>
    <row r="44" spans="1:21" s="322" customFormat="1" ht="15" customHeight="1" x14ac:dyDescent="0.15">
      <c r="A44" s="335" t="s">
        <v>146</v>
      </c>
      <c r="B44" s="325" t="s">
        <v>324</v>
      </c>
      <c r="C44" s="326"/>
      <c r="D44" s="325"/>
      <c r="E44" s="326"/>
      <c r="F44" s="326"/>
      <c r="G44" s="326"/>
      <c r="H44" s="326"/>
      <c r="I44" s="326"/>
      <c r="J44" s="326"/>
      <c r="K44" s="332"/>
      <c r="L44" s="734"/>
      <c r="M44" s="732"/>
      <c r="N44" s="729"/>
      <c r="O44" s="730"/>
      <c r="Q44" s="723"/>
      <c r="R44" s="723"/>
      <c r="U44" s="322">
        <v>37</v>
      </c>
    </row>
    <row r="45" spans="1:21" s="322" customFormat="1" ht="15" customHeight="1" x14ac:dyDescent="0.15">
      <c r="A45" s="335"/>
      <c r="B45" s="328" t="s">
        <v>325</v>
      </c>
      <c r="C45" s="329"/>
      <c r="D45" s="328" t="s">
        <v>281</v>
      </c>
      <c r="E45" s="329"/>
      <c r="F45" s="329"/>
      <c r="G45" s="329"/>
      <c r="H45" s="329"/>
      <c r="I45" s="329"/>
      <c r="J45" s="329"/>
      <c r="K45" s="334">
        <v>5</v>
      </c>
      <c r="L45" s="731">
        <v>7</v>
      </c>
      <c r="M45" s="732"/>
      <c r="N45" s="722">
        <f t="shared" si="4"/>
        <v>5</v>
      </c>
      <c r="O45" s="722">
        <f t="shared" si="4"/>
        <v>7</v>
      </c>
      <c r="Q45" s="723">
        <f t="shared" si="3"/>
        <v>5</v>
      </c>
      <c r="R45" s="723">
        <f t="shared" si="3"/>
        <v>7</v>
      </c>
      <c r="U45" s="322">
        <v>38</v>
      </c>
    </row>
    <row r="46" spans="1:21" s="322" customFormat="1" ht="15" customHeight="1" x14ac:dyDescent="0.15">
      <c r="A46" s="335"/>
      <c r="B46" s="325"/>
      <c r="C46" s="326"/>
      <c r="D46" s="325" t="s">
        <v>282</v>
      </c>
      <c r="E46" s="326"/>
      <c r="F46" s="326"/>
      <c r="G46" s="326"/>
      <c r="H46" s="326"/>
      <c r="I46" s="326"/>
      <c r="J46" s="326"/>
      <c r="K46" s="332">
        <v>8</v>
      </c>
      <c r="L46" s="734">
        <v>7</v>
      </c>
      <c r="M46" s="732"/>
      <c r="N46" s="724">
        <f t="shared" si="4"/>
        <v>8</v>
      </c>
      <c r="O46" s="725">
        <f t="shared" si="4"/>
        <v>7</v>
      </c>
      <c r="Q46" s="723">
        <f t="shared" si="3"/>
        <v>8</v>
      </c>
      <c r="R46" s="723">
        <f t="shared" si="3"/>
        <v>7</v>
      </c>
      <c r="U46" s="322">
        <v>39</v>
      </c>
    </row>
    <row r="47" spans="1:21" s="322" customFormat="1" ht="15" customHeight="1" x14ac:dyDescent="0.15">
      <c r="A47" s="335"/>
      <c r="B47" s="328" t="s">
        <v>283</v>
      </c>
      <c r="C47" s="329"/>
      <c r="D47" s="328" t="s">
        <v>284</v>
      </c>
      <c r="E47" s="329"/>
      <c r="F47" s="329"/>
      <c r="G47" s="329"/>
      <c r="H47" s="329"/>
      <c r="I47" s="329"/>
      <c r="J47" s="329"/>
      <c r="K47" s="334">
        <v>5</v>
      </c>
      <c r="L47" s="731">
        <v>7</v>
      </c>
      <c r="M47" s="732"/>
      <c r="N47" s="721">
        <f t="shared" si="4"/>
        <v>5</v>
      </c>
      <c r="O47" s="722">
        <f t="shared" si="4"/>
        <v>7</v>
      </c>
      <c r="Q47" s="723">
        <f t="shared" si="3"/>
        <v>5</v>
      </c>
      <c r="R47" s="723">
        <f t="shared" si="3"/>
        <v>7</v>
      </c>
      <c r="U47" s="322">
        <v>40</v>
      </c>
    </row>
    <row r="48" spans="1:21" s="322" customFormat="1" ht="15" customHeight="1" x14ac:dyDescent="0.15">
      <c r="A48" s="335"/>
      <c r="B48" s="323"/>
      <c r="C48" s="324"/>
      <c r="D48" s="323" t="s">
        <v>285</v>
      </c>
      <c r="E48" s="324"/>
      <c r="F48" s="324"/>
      <c r="G48" s="324"/>
      <c r="H48" s="324"/>
      <c r="I48" s="324"/>
      <c r="J48" s="324"/>
      <c r="K48" s="332"/>
      <c r="L48" s="734"/>
      <c r="M48" s="732"/>
      <c r="N48" s="729"/>
      <c r="O48" s="730"/>
      <c r="Q48" s="723"/>
      <c r="R48" s="723"/>
      <c r="U48" s="322">
        <v>41</v>
      </c>
    </row>
    <row r="49" spans="1:21" s="322" customFormat="1" ht="15" customHeight="1" x14ac:dyDescent="0.15">
      <c r="A49" s="335"/>
      <c r="B49" s="338" t="s">
        <v>286</v>
      </c>
      <c r="C49" s="339"/>
      <c r="D49" s="338" t="s">
        <v>287</v>
      </c>
      <c r="E49" s="339"/>
      <c r="F49" s="339"/>
      <c r="G49" s="339"/>
      <c r="H49" s="339"/>
      <c r="I49" s="339"/>
      <c r="J49" s="339"/>
      <c r="K49" s="332">
        <v>5</v>
      </c>
      <c r="L49" s="734">
        <v>7</v>
      </c>
      <c r="M49" s="732"/>
      <c r="N49" s="735">
        <f t="shared" si="4"/>
        <v>5</v>
      </c>
      <c r="O49" s="736">
        <f t="shared" si="4"/>
        <v>7</v>
      </c>
      <c r="Q49" s="723">
        <f t="shared" si="3"/>
        <v>5</v>
      </c>
      <c r="R49" s="723">
        <f t="shared" si="3"/>
        <v>7</v>
      </c>
      <c r="U49" s="322">
        <v>42</v>
      </c>
    </row>
    <row r="50" spans="1:21" s="322" customFormat="1" ht="15" customHeight="1" x14ac:dyDescent="0.15">
      <c r="A50" s="335"/>
      <c r="B50" s="323"/>
      <c r="C50" s="324"/>
      <c r="D50" s="323" t="s">
        <v>288</v>
      </c>
      <c r="E50" s="324"/>
      <c r="F50" s="324"/>
      <c r="G50" s="324"/>
      <c r="H50" s="324"/>
      <c r="I50" s="324"/>
      <c r="J50" s="324"/>
      <c r="K50" s="334">
        <v>5</v>
      </c>
      <c r="L50" s="731">
        <v>7</v>
      </c>
      <c r="M50" s="732"/>
      <c r="N50" s="721">
        <f t="shared" si="4"/>
        <v>5</v>
      </c>
      <c r="O50" s="722">
        <f t="shared" si="4"/>
        <v>7</v>
      </c>
      <c r="Q50" s="723">
        <f t="shared" si="3"/>
        <v>5</v>
      </c>
      <c r="R50" s="723">
        <f t="shared" si="3"/>
        <v>7</v>
      </c>
      <c r="U50" s="322">
        <v>43</v>
      </c>
    </row>
    <row r="51" spans="1:21" s="322" customFormat="1" ht="15" customHeight="1" x14ac:dyDescent="0.15">
      <c r="A51" s="335"/>
      <c r="B51" s="323"/>
      <c r="C51" s="324"/>
      <c r="D51" s="323" t="s">
        <v>289</v>
      </c>
      <c r="E51" s="324"/>
      <c r="F51" s="324"/>
      <c r="G51" s="324"/>
      <c r="H51" s="324"/>
      <c r="I51" s="324"/>
      <c r="J51" s="324"/>
      <c r="K51" s="334"/>
      <c r="L51" s="732"/>
      <c r="M51" s="732"/>
      <c r="N51" s="724"/>
      <c r="O51" s="725"/>
      <c r="Q51" s="723"/>
      <c r="R51" s="723"/>
      <c r="U51" s="322">
        <v>44</v>
      </c>
    </row>
    <row r="52" spans="1:21" s="322" customFormat="1" ht="15" customHeight="1" x14ac:dyDescent="0.15">
      <c r="A52" s="335"/>
      <c r="B52" s="323" t="s">
        <v>290</v>
      </c>
      <c r="C52" s="324"/>
      <c r="D52" s="323" t="s">
        <v>291</v>
      </c>
      <c r="E52" s="324"/>
      <c r="F52" s="324"/>
      <c r="G52" s="324"/>
      <c r="H52" s="324"/>
      <c r="I52" s="324"/>
      <c r="J52" s="324"/>
      <c r="K52" s="334"/>
      <c r="L52" s="732"/>
      <c r="M52" s="732"/>
      <c r="N52" s="724"/>
      <c r="O52" s="725"/>
      <c r="Q52" s="723"/>
      <c r="R52" s="723"/>
      <c r="U52" s="322">
        <v>45</v>
      </c>
    </row>
    <row r="53" spans="1:21" s="322" customFormat="1" ht="15" customHeight="1" x14ac:dyDescent="0.15">
      <c r="A53" s="335"/>
      <c r="B53" s="323"/>
      <c r="C53" s="324"/>
      <c r="D53" s="323" t="s">
        <v>292</v>
      </c>
      <c r="E53" s="324"/>
      <c r="F53" s="324"/>
      <c r="G53" s="324"/>
      <c r="H53" s="324"/>
      <c r="I53" s="324"/>
      <c r="J53" s="324"/>
      <c r="K53" s="334"/>
      <c r="L53" s="732"/>
      <c r="M53" s="732"/>
      <c r="N53" s="724"/>
      <c r="O53" s="725"/>
      <c r="Q53" s="723"/>
      <c r="R53" s="723"/>
      <c r="U53" s="322">
        <v>46</v>
      </c>
    </row>
    <row r="54" spans="1:21" s="322" customFormat="1" ht="15" customHeight="1" x14ac:dyDescent="0.15">
      <c r="A54" s="335"/>
      <c r="B54" s="325"/>
      <c r="C54" s="326"/>
      <c r="D54" s="325" t="s">
        <v>293</v>
      </c>
      <c r="E54" s="326"/>
      <c r="F54" s="326"/>
      <c r="G54" s="326"/>
      <c r="H54" s="326"/>
      <c r="I54" s="326"/>
      <c r="J54" s="326"/>
      <c r="K54" s="332"/>
      <c r="L54" s="734"/>
      <c r="M54" s="732"/>
      <c r="N54" s="729"/>
      <c r="O54" s="730"/>
      <c r="Q54" s="723"/>
      <c r="R54" s="723"/>
      <c r="U54" s="322">
        <v>47</v>
      </c>
    </row>
    <row r="55" spans="1:21" s="322" customFormat="1" ht="15" customHeight="1" x14ac:dyDescent="0.15">
      <c r="A55" s="335"/>
      <c r="B55" s="328" t="s">
        <v>294</v>
      </c>
      <c r="C55" s="329"/>
      <c r="D55" s="328" t="s">
        <v>297</v>
      </c>
      <c r="E55" s="329"/>
      <c r="F55" s="329"/>
      <c r="G55" s="329"/>
      <c r="H55" s="329"/>
      <c r="I55" s="329"/>
      <c r="J55" s="329"/>
      <c r="K55" s="332">
        <v>5</v>
      </c>
      <c r="L55" s="737">
        <v>7</v>
      </c>
      <c r="M55" s="732"/>
      <c r="N55" s="735">
        <f t="shared" si="4"/>
        <v>5</v>
      </c>
      <c r="O55" s="736">
        <f t="shared" si="4"/>
        <v>7</v>
      </c>
      <c r="Q55" s="723">
        <f t="shared" si="3"/>
        <v>5</v>
      </c>
      <c r="R55" s="723">
        <f t="shared" si="3"/>
        <v>7</v>
      </c>
      <c r="U55" s="322">
        <v>48</v>
      </c>
    </row>
    <row r="56" spans="1:21" s="322" customFormat="1" ht="15" customHeight="1" x14ac:dyDescent="0.15">
      <c r="A56" s="335"/>
      <c r="B56" s="328"/>
      <c r="C56" s="329"/>
      <c r="D56" s="328" t="s">
        <v>364</v>
      </c>
      <c r="E56" s="329"/>
      <c r="F56" s="329"/>
      <c r="G56" s="329"/>
      <c r="H56" s="329"/>
      <c r="I56" s="329"/>
      <c r="J56" s="329"/>
      <c r="K56" s="334">
        <v>5</v>
      </c>
      <c r="L56" s="731">
        <v>7</v>
      </c>
      <c r="M56" s="732"/>
      <c r="N56" s="721">
        <f t="shared" si="4"/>
        <v>5</v>
      </c>
      <c r="O56" s="722">
        <f t="shared" si="4"/>
        <v>7</v>
      </c>
      <c r="Q56" s="723">
        <f t="shared" si="3"/>
        <v>5</v>
      </c>
      <c r="R56" s="723">
        <f t="shared" si="3"/>
        <v>7</v>
      </c>
      <c r="U56" s="322">
        <v>49</v>
      </c>
    </row>
    <row r="57" spans="1:21" s="322" customFormat="1" ht="15" customHeight="1" x14ac:dyDescent="0.15">
      <c r="A57" s="335"/>
      <c r="B57" s="323" t="s">
        <v>298</v>
      </c>
      <c r="C57" s="324"/>
      <c r="D57" s="323" t="s">
        <v>299</v>
      </c>
      <c r="E57" s="324"/>
      <c r="F57" s="324"/>
      <c r="G57" s="324"/>
      <c r="H57" s="324"/>
      <c r="I57" s="324"/>
      <c r="J57" s="324"/>
      <c r="K57" s="334"/>
      <c r="L57" s="732"/>
      <c r="M57" s="732"/>
      <c r="N57" s="724"/>
      <c r="O57" s="725"/>
      <c r="Q57" s="723"/>
      <c r="R57" s="723"/>
      <c r="U57" s="322">
        <v>50</v>
      </c>
    </row>
    <row r="58" spans="1:21" s="322" customFormat="1" ht="15" customHeight="1" x14ac:dyDescent="0.15">
      <c r="A58" s="335"/>
      <c r="B58" s="323"/>
      <c r="C58" s="324"/>
      <c r="D58" s="323" t="s">
        <v>300</v>
      </c>
      <c r="E58" s="324"/>
      <c r="F58" s="324"/>
      <c r="G58" s="324"/>
      <c r="H58" s="324"/>
      <c r="I58" s="324"/>
      <c r="J58" s="324"/>
      <c r="K58" s="334">
        <v>8</v>
      </c>
      <c r="L58" s="732">
        <v>7</v>
      </c>
      <c r="M58" s="732"/>
      <c r="N58" s="724">
        <f t="shared" si="4"/>
        <v>8</v>
      </c>
      <c r="O58" s="725">
        <f t="shared" si="4"/>
        <v>7</v>
      </c>
      <c r="Q58" s="723">
        <f t="shared" si="3"/>
        <v>8</v>
      </c>
      <c r="R58" s="723">
        <f t="shared" si="3"/>
        <v>7</v>
      </c>
    </row>
    <row r="59" spans="1:21" s="322" customFormat="1" ht="15" customHeight="1" x14ac:dyDescent="0.15">
      <c r="A59" s="335"/>
      <c r="B59" s="325"/>
      <c r="C59" s="326"/>
      <c r="D59" s="325" t="s">
        <v>301</v>
      </c>
      <c r="E59" s="326"/>
      <c r="F59" s="326"/>
      <c r="G59" s="326"/>
      <c r="H59" s="326"/>
      <c r="I59" s="326"/>
      <c r="J59" s="326"/>
      <c r="K59" s="332"/>
      <c r="L59" s="734"/>
      <c r="M59" s="732"/>
      <c r="N59" s="729"/>
      <c r="O59" s="730"/>
      <c r="Q59" s="723"/>
      <c r="R59" s="723"/>
    </row>
    <row r="60" spans="1:21" s="322" customFormat="1" ht="15" customHeight="1" x14ac:dyDescent="0.15">
      <c r="A60" s="335"/>
      <c r="B60" s="328"/>
      <c r="C60" s="329"/>
      <c r="D60" s="328" t="s">
        <v>365</v>
      </c>
      <c r="E60" s="329"/>
      <c r="F60" s="329"/>
      <c r="G60" s="329"/>
      <c r="H60" s="329"/>
      <c r="I60" s="329"/>
      <c r="J60" s="329"/>
      <c r="K60" s="334">
        <v>5</v>
      </c>
      <c r="L60" s="731">
        <v>7</v>
      </c>
      <c r="M60" s="732"/>
      <c r="N60" s="721">
        <f t="shared" si="4"/>
        <v>5</v>
      </c>
      <c r="O60" s="722">
        <f t="shared" si="4"/>
        <v>7</v>
      </c>
      <c r="Q60" s="723">
        <f t="shared" si="3"/>
        <v>5</v>
      </c>
      <c r="R60" s="723">
        <f t="shared" si="3"/>
        <v>7</v>
      </c>
    </row>
    <row r="61" spans="1:21" s="322" customFormat="1" ht="15" customHeight="1" x14ac:dyDescent="0.15">
      <c r="A61" s="335"/>
      <c r="B61" s="323"/>
      <c r="C61" s="324"/>
      <c r="D61" s="323" t="s">
        <v>366</v>
      </c>
      <c r="E61" s="324"/>
      <c r="F61" s="324"/>
      <c r="G61" s="324"/>
      <c r="H61" s="324"/>
      <c r="I61" s="324"/>
      <c r="J61" s="324"/>
      <c r="K61" s="334"/>
      <c r="L61" s="732"/>
      <c r="M61" s="732"/>
      <c r="N61" s="724"/>
      <c r="O61" s="725"/>
      <c r="Q61" s="723"/>
      <c r="R61" s="723"/>
    </row>
    <row r="62" spans="1:21" s="322" customFormat="1" ht="15" customHeight="1" x14ac:dyDescent="0.15">
      <c r="A62" s="335"/>
      <c r="B62" s="323"/>
      <c r="C62" s="324"/>
      <c r="D62" s="323" t="s">
        <v>367</v>
      </c>
      <c r="E62" s="324"/>
      <c r="F62" s="324"/>
      <c r="G62" s="324"/>
      <c r="H62" s="324"/>
      <c r="I62" s="324"/>
      <c r="J62" s="324"/>
      <c r="K62" s="334"/>
      <c r="L62" s="732"/>
      <c r="M62" s="732"/>
      <c r="N62" s="724"/>
      <c r="O62" s="725"/>
      <c r="Q62" s="723"/>
      <c r="R62" s="723"/>
    </row>
    <row r="63" spans="1:21" s="322" customFormat="1" ht="15" customHeight="1" x14ac:dyDescent="0.15">
      <c r="A63" s="335"/>
      <c r="B63" s="323"/>
      <c r="C63" s="324"/>
      <c r="D63" s="323" t="s">
        <v>368</v>
      </c>
      <c r="E63" s="324"/>
      <c r="F63" s="324"/>
      <c r="G63" s="324"/>
      <c r="H63" s="324"/>
      <c r="I63" s="324"/>
      <c r="J63" s="324"/>
      <c r="K63" s="334"/>
      <c r="L63" s="732"/>
      <c r="M63" s="732"/>
      <c r="N63" s="724"/>
      <c r="O63" s="725"/>
      <c r="Q63" s="723"/>
      <c r="R63" s="723"/>
    </row>
    <row r="64" spans="1:21" s="322" customFormat="1" ht="15" customHeight="1" x14ac:dyDescent="0.15">
      <c r="A64" s="335"/>
      <c r="B64" s="323" t="s">
        <v>302</v>
      </c>
      <c r="C64" s="324"/>
      <c r="D64" s="323" t="s">
        <v>303</v>
      </c>
      <c r="E64" s="324"/>
      <c r="F64" s="324"/>
      <c r="G64" s="324"/>
      <c r="H64" s="324"/>
      <c r="I64" s="324"/>
      <c r="J64" s="324"/>
      <c r="K64" s="334"/>
      <c r="L64" s="732"/>
      <c r="M64" s="732"/>
      <c r="N64" s="724"/>
      <c r="O64" s="725"/>
      <c r="Q64" s="723"/>
      <c r="R64" s="723"/>
    </row>
    <row r="65" spans="1:18" s="322" customFormat="1" ht="15" customHeight="1" x14ac:dyDescent="0.15">
      <c r="A65" s="335"/>
      <c r="B65" s="323"/>
      <c r="C65" s="324"/>
      <c r="D65" s="323" t="s">
        <v>304</v>
      </c>
      <c r="E65" s="324"/>
      <c r="F65" s="324"/>
      <c r="G65" s="324"/>
      <c r="H65" s="324"/>
      <c r="I65" s="324"/>
      <c r="J65" s="324"/>
      <c r="K65" s="334">
        <v>8</v>
      </c>
      <c r="L65" s="732">
        <v>7</v>
      </c>
      <c r="M65" s="732"/>
      <c r="N65" s="724">
        <f t="shared" si="4"/>
        <v>8</v>
      </c>
      <c r="O65" s="725">
        <f t="shared" si="4"/>
        <v>7</v>
      </c>
      <c r="Q65" s="723">
        <f t="shared" si="3"/>
        <v>8</v>
      </c>
      <c r="R65" s="723">
        <f t="shared" si="3"/>
        <v>7</v>
      </c>
    </row>
    <row r="66" spans="1:18" s="322" customFormat="1" ht="15" customHeight="1" x14ac:dyDescent="0.15">
      <c r="A66" s="335"/>
      <c r="B66" s="323"/>
      <c r="C66" s="324"/>
      <c r="D66" s="323" t="s">
        <v>305</v>
      </c>
      <c r="E66" s="324"/>
      <c r="F66" s="324"/>
      <c r="G66" s="324"/>
      <c r="H66" s="324"/>
      <c r="I66" s="324"/>
      <c r="J66" s="324"/>
      <c r="K66" s="334"/>
      <c r="L66" s="732"/>
      <c r="M66" s="732"/>
      <c r="N66" s="724"/>
      <c r="O66" s="725"/>
      <c r="Q66" s="723"/>
      <c r="R66" s="723"/>
    </row>
    <row r="67" spans="1:18" s="322" customFormat="1" ht="15" customHeight="1" x14ac:dyDescent="0.15">
      <c r="A67" s="335"/>
      <c r="B67" s="323"/>
      <c r="C67" s="324"/>
      <c r="D67" s="323" t="s">
        <v>306</v>
      </c>
      <c r="E67" s="324"/>
      <c r="F67" s="324"/>
      <c r="G67" s="324"/>
      <c r="H67" s="324"/>
      <c r="I67" s="324"/>
      <c r="J67" s="324"/>
      <c r="K67" s="334"/>
      <c r="L67" s="732"/>
      <c r="M67" s="732"/>
      <c r="N67" s="724"/>
      <c r="O67" s="725"/>
      <c r="Q67" s="723"/>
      <c r="R67" s="723"/>
    </row>
    <row r="68" spans="1:18" s="322" customFormat="1" ht="15" customHeight="1" x14ac:dyDescent="0.15">
      <c r="A68" s="335"/>
      <c r="B68" s="325"/>
      <c r="C68" s="326"/>
      <c r="D68" s="325" t="s">
        <v>329</v>
      </c>
      <c r="E68" s="326"/>
      <c r="F68" s="326"/>
      <c r="G68" s="326"/>
      <c r="H68" s="326"/>
      <c r="I68" s="326"/>
      <c r="J68" s="326"/>
      <c r="K68" s="332"/>
      <c r="L68" s="734"/>
      <c r="M68" s="732"/>
      <c r="N68" s="729"/>
      <c r="O68" s="730"/>
      <c r="Q68" s="723"/>
      <c r="R68" s="723"/>
    </row>
    <row r="69" spans="1:18" s="322" customFormat="1" ht="15" customHeight="1" x14ac:dyDescent="0.15">
      <c r="A69" s="335"/>
      <c r="B69" s="328" t="s">
        <v>330</v>
      </c>
      <c r="C69" s="329"/>
      <c r="D69" s="328" t="s">
        <v>331</v>
      </c>
      <c r="E69" s="329"/>
      <c r="F69" s="329"/>
      <c r="G69" s="329"/>
      <c r="H69" s="329"/>
      <c r="I69" s="329"/>
      <c r="J69" s="329"/>
      <c r="K69" s="334">
        <v>5</v>
      </c>
      <c r="L69" s="731">
        <v>7</v>
      </c>
      <c r="M69" s="732"/>
      <c r="N69" s="721">
        <f t="shared" si="4"/>
        <v>5</v>
      </c>
      <c r="O69" s="722">
        <f t="shared" si="4"/>
        <v>7</v>
      </c>
      <c r="Q69" s="723">
        <f t="shared" si="3"/>
        <v>5</v>
      </c>
      <c r="R69" s="723">
        <f t="shared" si="3"/>
        <v>7</v>
      </c>
    </row>
    <row r="70" spans="1:18" s="322" customFormat="1" ht="15" customHeight="1" x14ac:dyDescent="0.15">
      <c r="A70" s="335"/>
      <c r="B70" s="323" t="s">
        <v>332</v>
      </c>
      <c r="C70" s="324"/>
      <c r="D70" s="323" t="s">
        <v>300</v>
      </c>
      <c r="E70" s="324"/>
      <c r="F70" s="324"/>
      <c r="G70" s="324"/>
      <c r="H70" s="324"/>
      <c r="I70" s="324"/>
      <c r="J70" s="324"/>
      <c r="K70" s="334">
        <v>8</v>
      </c>
      <c r="L70" s="732">
        <v>7</v>
      </c>
      <c r="M70" s="732"/>
      <c r="N70" s="724">
        <f t="shared" si="4"/>
        <v>8</v>
      </c>
      <c r="O70" s="725">
        <f t="shared" si="4"/>
        <v>7</v>
      </c>
      <c r="Q70" s="723">
        <f t="shared" si="3"/>
        <v>8</v>
      </c>
      <c r="R70" s="723">
        <f t="shared" si="3"/>
        <v>7</v>
      </c>
    </row>
    <row r="71" spans="1:18" s="322" customFormat="1" ht="15" customHeight="1" x14ac:dyDescent="0.15">
      <c r="A71" s="335"/>
      <c r="B71" s="325"/>
      <c r="C71" s="326"/>
      <c r="D71" s="325" t="s">
        <v>333</v>
      </c>
      <c r="E71" s="326"/>
      <c r="F71" s="326"/>
      <c r="G71" s="326"/>
      <c r="H71" s="326"/>
      <c r="I71" s="326"/>
      <c r="J71" s="326"/>
      <c r="K71" s="332"/>
      <c r="L71" s="734"/>
      <c r="M71" s="732"/>
      <c r="N71" s="729"/>
      <c r="O71" s="730"/>
      <c r="Q71" s="723"/>
      <c r="R71" s="723"/>
    </row>
    <row r="72" spans="1:18" s="322" customFormat="1" ht="15" customHeight="1" x14ac:dyDescent="0.15">
      <c r="A72" s="335"/>
      <c r="B72" s="328"/>
      <c r="C72" s="329"/>
      <c r="D72" s="328" t="s">
        <v>334</v>
      </c>
      <c r="E72" s="329"/>
      <c r="F72" s="329"/>
      <c r="G72" s="329"/>
      <c r="H72" s="329"/>
      <c r="I72" s="329"/>
      <c r="J72" s="329"/>
      <c r="K72" s="334">
        <v>5</v>
      </c>
      <c r="L72" s="731">
        <v>7</v>
      </c>
      <c r="M72" s="732"/>
      <c r="N72" s="721">
        <f t="shared" si="4"/>
        <v>5</v>
      </c>
      <c r="O72" s="722">
        <f t="shared" si="4"/>
        <v>7</v>
      </c>
      <c r="Q72" s="723">
        <f t="shared" si="3"/>
        <v>5</v>
      </c>
      <c r="R72" s="723">
        <f t="shared" si="3"/>
        <v>7</v>
      </c>
    </row>
    <row r="73" spans="1:18" s="322" customFormat="1" ht="15" customHeight="1" x14ac:dyDescent="0.15">
      <c r="A73" s="335"/>
      <c r="B73" s="323" t="s">
        <v>335</v>
      </c>
      <c r="C73" s="324"/>
      <c r="D73" s="323" t="s">
        <v>336</v>
      </c>
      <c r="E73" s="324"/>
      <c r="F73" s="324"/>
      <c r="G73" s="324"/>
      <c r="H73" s="324"/>
      <c r="I73" s="324"/>
      <c r="J73" s="324"/>
      <c r="K73" s="334"/>
      <c r="L73" s="732"/>
      <c r="M73" s="732"/>
      <c r="N73" s="724"/>
      <c r="O73" s="725"/>
      <c r="Q73" s="723"/>
      <c r="R73" s="723"/>
    </row>
    <row r="74" spans="1:18" s="322" customFormat="1" ht="15" customHeight="1" x14ac:dyDescent="0.15">
      <c r="A74" s="335"/>
      <c r="B74" s="323" t="s">
        <v>337</v>
      </c>
      <c r="C74" s="324"/>
      <c r="D74" s="323" t="s">
        <v>300</v>
      </c>
      <c r="E74" s="324"/>
      <c r="F74" s="324"/>
      <c r="G74" s="324"/>
      <c r="H74" s="324"/>
      <c r="I74" s="324"/>
      <c r="J74" s="324"/>
      <c r="K74" s="334">
        <v>8</v>
      </c>
      <c r="L74" s="732">
        <v>7</v>
      </c>
      <c r="M74" s="732"/>
      <c r="N74" s="724">
        <f t="shared" si="4"/>
        <v>8</v>
      </c>
      <c r="O74" s="725">
        <f t="shared" si="4"/>
        <v>7</v>
      </c>
      <c r="Q74" s="723">
        <f t="shared" ref="Q74:R99" si="5">IF($P$1&gt;=K74,0.2*K74,K74-($P$1*0.8))</f>
        <v>8</v>
      </c>
      <c r="R74" s="723">
        <f t="shared" si="5"/>
        <v>7</v>
      </c>
    </row>
    <row r="75" spans="1:18" s="322" customFormat="1" ht="15" customHeight="1" x14ac:dyDescent="0.15">
      <c r="A75" s="335"/>
      <c r="B75" s="325"/>
      <c r="C75" s="326"/>
      <c r="D75" s="325" t="s">
        <v>338</v>
      </c>
      <c r="E75" s="326"/>
      <c r="F75" s="326"/>
      <c r="G75" s="326"/>
      <c r="H75" s="326"/>
      <c r="I75" s="326"/>
      <c r="J75" s="326"/>
      <c r="K75" s="332"/>
      <c r="L75" s="734"/>
      <c r="M75" s="732"/>
      <c r="N75" s="729"/>
      <c r="O75" s="730"/>
      <c r="Q75" s="723"/>
      <c r="R75" s="723"/>
    </row>
    <row r="76" spans="1:18" s="322" customFormat="1" ht="15" customHeight="1" x14ac:dyDescent="0.15">
      <c r="A76" s="335"/>
      <c r="B76" s="328"/>
      <c r="C76" s="329"/>
      <c r="D76" s="328" t="s">
        <v>339</v>
      </c>
      <c r="E76" s="329"/>
      <c r="F76" s="329"/>
      <c r="G76" s="329"/>
      <c r="H76" s="329"/>
      <c r="I76" s="329"/>
      <c r="J76" s="329"/>
      <c r="K76" s="334">
        <v>5</v>
      </c>
      <c r="L76" s="731">
        <v>7</v>
      </c>
      <c r="M76" s="732"/>
      <c r="N76" s="721">
        <f t="shared" si="4"/>
        <v>5</v>
      </c>
      <c r="O76" s="722">
        <f t="shared" si="4"/>
        <v>7</v>
      </c>
      <c r="Q76" s="723">
        <f t="shared" si="5"/>
        <v>5</v>
      </c>
      <c r="R76" s="723">
        <f t="shared" si="5"/>
        <v>7</v>
      </c>
    </row>
    <row r="77" spans="1:18" s="322" customFormat="1" ht="15" customHeight="1" x14ac:dyDescent="0.15">
      <c r="A77" s="335"/>
      <c r="B77" s="323"/>
      <c r="C77" s="324"/>
      <c r="D77" s="323" t="s">
        <v>304</v>
      </c>
      <c r="E77" s="324"/>
      <c r="F77" s="324"/>
      <c r="G77" s="324"/>
      <c r="H77" s="324"/>
      <c r="I77" s="324"/>
      <c r="J77" s="324"/>
      <c r="K77" s="334">
        <v>8</v>
      </c>
      <c r="L77" s="732">
        <v>7</v>
      </c>
      <c r="M77" s="732"/>
      <c r="N77" s="724">
        <f t="shared" si="4"/>
        <v>8</v>
      </c>
      <c r="O77" s="725">
        <f t="shared" si="4"/>
        <v>7</v>
      </c>
      <c r="Q77" s="723">
        <f t="shared" si="5"/>
        <v>8</v>
      </c>
      <c r="R77" s="723">
        <f t="shared" si="5"/>
        <v>7</v>
      </c>
    </row>
    <row r="78" spans="1:18" s="322" customFormat="1" ht="15" customHeight="1" x14ac:dyDescent="0.15">
      <c r="A78" s="335"/>
      <c r="B78" s="323" t="s">
        <v>340</v>
      </c>
      <c r="C78" s="324"/>
      <c r="D78" s="323" t="s">
        <v>341</v>
      </c>
      <c r="E78" s="324"/>
      <c r="F78" s="324"/>
      <c r="G78" s="324"/>
      <c r="H78" s="324"/>
      <c r="I78" s="324"/>
      <c r="J78" s="324"/>
      <c r="K78" s="334"/>
      <c r="L78" s="738"/>
      <c r="M78" s="738"/>
      <c r="N78" s="724"/>
      <c r="O78" s="725"/>
      <c r="Q78" s="723"/>
      <c r="R78" s="723"/>
    </row>
    <row r="79" spans="1:18" s="322" customFormat="1" ht="15" customHeight="1" x14ac:dyDescent="0.15">
      <c r="A79" s="335"/>
      <c r="B79" s="323" t="s">
        <v>369</v>
      </c>
      <c r="C79" s="324"/>
      <c r="D79" s="323" t="s">
        <v>342</v>
      </c>
      <c r="E79" s="324"/>
      <c r="F79" s="324"/>
      <c r="G79" s="324"/>
      <c r="H79" s="324"/>
      <c r="I79" s="324"/>
      <c r="J79" s="324"/>
      <c r="K79" s="334"/>
      <c r="L79" s="738"/>
      <c r="M79" s="738"/>
      <c r="N79" s="724"/>
      <c r="O79" s="725"/>
      <c r="Q79" s="723"/>
      <c r="R79" s="723"/>
    </row>
    <row r="80" spans="1:18" s="322" customFormat="1" ht="15" customHeight="1" x14ac:dyDescent="0.15">
      <c r="A80" s="335"/>
      <c r="B80" s="323"/>
      <c r="C80" s="324"/>
      <c r="D80" s="323" t="s">
        <v>343</v>
      </c>
      <c r="E80" s="324"/>
      <c r="F80" s="324"/>
      <c r="G80" s="324"/>
      <c r="H80" s="324"/>
      <c r="I80" s="324"/>
      <c r="J80" s="324"/>
      <c r="K80" s="334"/>
      <c r="L80" s="738"/>
      <c r="M80" s="738"/>
      <c r="N80" s="724"/>
      <c r="O80" s="725"/>
      <c r="Q80" s="723"/>
      <c r="R80" s="723"/>
    </row>
    <row r="81" spans="1:18" s="322" customFormat="1" ht="15" customHeight="1" x14ac:dyDescent="0.15">
      <c r="A81" s="335"/>
      <c r="B81" s="325"/>
      <c r="C81" s="326"/>
      <c r="D81" s="325" t="s">
        <v>344</v>
      </c>
      <c r="E81" s="326"/>
      <c r="F81" s="326"/>
      <c r="G81" s="326"/>
      <c r="H81" s="326"/>
      <c r="I81" s="326"/>
      <c r="J81" s="326"/>
      <c r="K81" s="332"/>
      <c r="L81" s="739"/>
      <c r="M81" s="738"/>
      <c r="N81" s="729"/>
      <c r="O81" s="730"/>
      <c r="Q81" s="723"/>
      <c r="R81" s="723"/>
    </row>
    <row r="82" spans="1:18" s="322" customFormat="1" ht="15" customHeight="1" x14ac:dyDescent="0.15">
      <c r="A82" s="335"/>
      <c r="B82" s="328"/>
      <c r="C82" s="329"/>
      <c r="D82" s="328" t="s">
        <v>345</v>
      </c>
      <c r="E82" s="329"/>
      <c r="F82" s="329"/>
      <c r="G82" s="329"/>
      <c r="H82" s="329"/>
      <c r="I82" s="329"/>
      <c r="J82" s="329"/>
      <c r="K82" s="334">
        <v>5</v>
      </c>
      <c r="L82" s="731">
        <v>7</v>
      </c>
      <c r="M82" s="732"/>
      <c r="N82" s="721">
        <f t="shared" si="4"/>
        <v>5</v>
      </c>
      <c r="O82" s="722">
        <f t="shared" si="4"/>
        <v>7</v>
      </c>
      <c r="Q82" s="723">
        <f t="shared" si="5"/>
        <v>5</v>
      </c>
      <c r="R82" s="723">
        <f t="shared" si="5"/>
        <v>7</v>
      </c>
    </row>
    <row r="83" spans="1:18" s="322" customFormat="1" ht="15" customHeight="1" x14ac:dyDescent="0.15">
      <c r="A83" s="335"/>
      <c r="B83" s="323"/>
      <c r="C83" s="324"/>
      <c r="D83" s="323" t="s">
        <v>346</v>
      </c>
      <c r="E83" s="324"/>
      <c r="F83" s="324"/>
      <c r="G83" s="324"/>
      <c r="H83" s="324"/>
      <c r="I83" s="324"/>
      <c r="J83" s="324"/>
      <c r="K83" s="334"/>
      <c r="L83" s="732"/>
      <c r="M83" s="732"/>
      <c r="N83" s="724"/>
      <c r="O83" s="725"/>
      <c r="Q83" s="723"/>
      <c r="R83" s="723"/>
    </row>
    <row r="84" spans="1:18" s="322" customFormat="1" ht="15" customHeight="1" x14ac:dyDescent="0.15">
      <c r="A84" s="335"/>
      <c r="B84" s="323" t="s">
        <v>347</v>
      </c>
      <c r="C84" s="324"/>
      <c r="D84" s="323" t="s">
        <v>348</v>
      </c>
      <c r="E84" s="324"/>
      <c r="F84" s="324"/>
      <c r="G84" s="324"/>
      <c r="H84" s="324"/>
      <c r="I84" s="324"/>
      <c r="J84" s="324"/>
      <c r="K84" s="334"/>
      <c r="L84" s="732"/>
      <c r="M84" s="732"/>
      <c r="N84" s="724"/>
      <c r="O84" s="725"/>
      <c r="Q84" s="723"/>
      <c r="R84" s="723"/>
    </row>
    <row r="85" spans="1:18" s="322" customFormat="1" ht="15" customHeight="1" x14ac:dyDescent="0.15">
      <c r="A85" s="335"/>
      <c r="B85" s="323"/>
      <c r="C85" s="324"/>
      <c r="D85" s="323" t="s">
        <v>349</v>
      </c>
      <c r="E85" s="324"/>
      <c r="F85" s="324"/>
      <c r="G85" s="324"/>
      <c r="H85" s="324"/>
      <c r="I85" s="324"/>
      <c r="J85" s="324"/>
      <c r="K85" s="334"/>
      <c r="L85" s="732"/>
      <c r="M85" s="732"/>
      <c r="N85" s="724"/>
      <c r="O85" s="725"/>
      <c r="Q85" s="723"/>
      <c r="R85" s="723"/>
    </row>
    <row r="86" spans="1:18" s="322" customFormat="1" ht="15" customHeight="1" x14ac:dyDescent="0.15">
      <c r="A86" s="335"/>
      <c r="B86" s="325"/>
      <c r="C86" s="326"/>
      <c r="D86" s="325" t="s">
        <v>350</v>
      </c>
      <c r="E86" s="326"/>
      <c r="F86" s="326"/>
      <c r="G86" s="326"/>
      <c r="H86" s="326"/>
      <c r="I86" s="326"/>
      <c r="J86" s="326"/>
      <c r="K86" s="332">
        <v>8</v>
      </c>
      <c r="L86" s="734">
        <v>7</v>
      </c>
      <c r="M86" s="732"/>
      <c r="N86" s="729">
        <f t="shared" ref="N86:O101" si="6">IF(Q86&lt;2,2,ROUNDDOWN(Q86,0))</f>
        <v>8</v>
      </c>
      <c r="O86" s="730">
        <f t="shared" si="6"/>
        <v>7</v>
      </c>
      <c r="Q86" s="723">
        <f t="shared" si="5"/>
        <v>8</v>
      </c>
      <c r="R86" s="723">
        <f t="shared" si="5"/>
        <v>7</v>
      </c>
    </row>
    <row r="87" spans="1:18" s="322" customFormat="1" ht="15" customHeight="1" x14ac:dyDescent="0.15">
      <c r="A87" s="335"/>
      <c r="B87" s="323"/>
      <c r="C87" s="324"/>
      <c r="D87" s="323" t="s">
        <v>351</v>
      </c>
      <c r="E87" s="324"/>
      <c r="F87" s="324"/>
      <c r="G87" s="324"/>
      <c r="H87" s="324"/>
      <c r="I87" s="324"/>
      <c r="J87" s="324"/>
      <c r="K87" s="334">
        <v>5</v>
      </c>
      <c r="L87" s="731">
        <v>7</v>
      </c>
      <c r="M87" s="732"/>
      <c r="N87" s="721">
        <f t="shared" si="6"/>
        <v>5</v>
      </c>
      <c r="O87" s="722">
        <f t="shared" si="6"/>
        <v>7</v>
      </c>
      <c r="Q87" s="723">
        <f t="shared" si="5"/>
        <v>5</v>
      </c>
      <c r="R87" s="723">
        <f t="shared" si="5"/>
        <v>7</v>
      </c>
    </row>
    <row r="88" spans="1:18" s="322" customFormat="1" ht="15" customHeight="1" x14ac:dyDescent="0.15">
      <c r="A88" s="335"/>
      <c r="B88" s="323" t="s">
        <v>352</v>
      </c>
      <c r="C88" s="324"/>
      <c r="D88" s="323" t="s">
        <v>300</v>
      </c>
      <c r="E88" s="324"/>
      <c r="F88" s="324"/>
      <c r="G88" s="324"/>
      <c r="H88" s="324"/>
      <c r="I88" s="324"/>
      <c r="J88" s="324"/>
      <c r="K88" s="334">
        <v>8</v>
      </c>
      <c r="L88" s="732">
        <v>7</v>
      </c>
      <c r="M88" s="732"/>
      <c r="N88" s="724">
        <f t="shared" si="6"/>
        <v>8</v>
      </c>
      <c r="O88" s="725">
        <f t="shared" si="6"/>
        <v>7</v>
      </c>
      <c r="Q88" s="723">
        <f t="shared" si="5"/>
        <v>8</v>
      </c>
      <c r="R88" s="723">
        <f t="shared" si="5"/>
        <v>7</v>
      </c>
    </row>
    <row r="89" spans="1:18" s="322" customFormat="1" ht="15" customHeight="1" x14ac:dyDescent="0.15">
      <c r="A89" s="335"/>
      <c r="B89" s="323"/>
      <c r="C89" s="324"/>
      <c r="D89" s="323" t="s">
        <v>353</v>
      </c>
      <c r="E89" s="324"/>
      <c r="F89" s="324"/>
      <c r="G89" s="324"/>
      <c r="H89" s="324"/>
      <c r="I89" s="324"/>
      <c r="J89" s="324"/>
      <c r="K89" s="334"/>
      <c r="L89" s="732"/>
      <c r="M89" s="732"/>
      <c r="N89" s="724"/>
      <c r="O89" s="725"/>
      <c r="Q89" s="723"/>
      <c r="R89" s="723"/>
    </row>
    <row r="90" spans="1:18" s="322" customFormat="1" ht="15" customHeight="1" x14ac:dyDescent="0.15">
      <c r="A90" s="335"/>
      <c r="B90" s="325"/>
      <c r="C90" s="326"/>
      <c r="D90" s="325" t="s">
        <v>354</v>
      </c>
      <c r="E90" s="326"/>
      <c r="F90" s="326"/>
      <c r="G90" s="326"/>
      <c r="H90" s="326"/>
      <c r="I90" s="326"/>
      <c r="J90" s="326"/>
      <c r="K90" s="332"/>
      <c r="L90" s="734"/>
      <c r="M90" s="732"/>
      <c r="N90" s="729"/>
      <c r="O90" s="730"/>
      <c r="Q90" s="723"/>
      <c r="R90" s="723"/>
    </row>
    <row r="91" spans="1:18" s="322" customFormat="1" ht="15" customHeight="1" x14ac:dyDescent="0.15">
      <c r="A91" s="335"/>
      <c r="B91" s="328" t="s">
        <v>355</v>
      </c>
      <c r="C91" s="329"/>
      <c r="D91" s="328" t="s">
        <v>356</v>
      </c>
      <c r="E91" s="329"/>
      <c r="F91" s="329"/>
      <c r="G91" s="329"/>
      <c r="H91" s="329"/>
      <c r="I91" s="329"/>
      <c r="J91" s="329"/>
      <c r="K91" s="334">
        <v>4</v>
      </c>
      <c r="L91" s="732">
        <v>7</v>
      </c>
      <c r="M91" s="732"/>
      <c r="N91" s="721">
        <f t="shared" si="6"/>
        <v>4</v>
      </c>
      <c r="O91" s="722">
        <f t="shared" si="6"/>
        <v>7</v>
      </c>
      <c r="Q91" s="723">
        <f t="shared" si="5"/>
        <v>4</v>
      </c>
      <c r="R91" s="723">
        <f t="shared" si="5"/>
        <v>7</v>
      </c>
    </row>
    <row r="92" spans="1:18" s="322" customFormat="1" ht="15" customHeight="1" x14ac:dyDescent="0.15">
      <c r="A92" s="335"/>
      <c r="B92" s="325"/>
      <c r="C92" s="326"/>
      <c r="D92" s="325" t="s">
        <v>370</v>
      </c>
      <c r="E92" s="326"/>
      <c r="F92" s="326"/>
      <c r="G92" s="326"/>
      <c r="H92" s="326"/>
      <c r="I92" s="326"/>
      <c r="J92" s="326"/>
      <c r="K92" s="332"/>
      <c r="L92" s="734"/>
      <c r="M92" s="732"/>
      <c r="N92" s="729"/>
      <c r="O92" s="730"/>
      <c r="Q92" s="723"/>
      <c r="R92" s="723"/>
    </row>
    <row r="93" spans="1:18" s="322" customFormat="1" ht="15" customHeight="1" x14ac:dyDescent="0.15">
      <c r="A93" s="335"/>
      <c r="B93" s="323"/>
      <c r="C93" s="324"/>
      <c r="D93" s="323" t="s">
        <v>357</v>
      </c>
      <c r="E93" s="324"/>
      <c r="F93" s="324"/>
      <c r="G93" s="324"/>
      <c r="H93" s="324"/>
      <c r="I93" s="324"/>
      <c r="J93" s="324"/>
      <c r="K93" s="334"/>
      <c r="L93" s="732"/>
      <c r="M93" s="732"/>
      <c r="N93" s="721"/>
      <c r="O93" s="722"/>
      <c r="Q93" s="723"/>
      <c r="R93" s="723"/>
    </row>
    <row r="94" spans="1:18" s="322" customFormat="1" ht="15" customHeight="1" x14ac:dyDescent="0.15">
      <c r="A94" s="335"/>
      <c r="B94" s="323"/>
      <c r="C94" s="324"/>
      <c r="D94" s="323" t="s">
        <v>358</v>
      </c>
      <c r="E94" s="324"/>
      <c r="F94" s="324"/>
      <c r="G94" s="324"/>
      <c r="H94" s="324"/>
      <c r="I94" s="324"/>
      <c r="J94" s="324"/>
      <c r="K94" s="334">
        <v>2</v>
      </c>
      <c r="L94" s="732">
        <v>3</v>
      </c>
      <c r="M94" s="732"/>
      <c r="N94" s="724">
        <f t="shared" si="6"/>
        <v>2</v>
      </c>
      <c r="O94" s="725">
        <f t="shared" si="6"/>
        <v>3</v>
      </c>
      <c r="Q94" s="723">
        <f t="shared" si="5"/>
        <v>2</v>
      </c>
      <c r="R94" s="723">
        <f t="shared" si="5"/>
        <v>3</v>
      </c>
    </row>
    <row r="95" spans="1:18" s="322" customFormat="1" ht="15" customHeight="1" x14ac:dyDescent="0.15">
      <c r="A95" s="335"/>
      <c r="B95" s="323"/>
      <c r="C95" s="324"/>
      <c r="D95" s="323" t="s">
        <v>359</v>
      </c>
      <c r="E95" s="324"/>
      <c r="F95" s="324"/>
      <c r="G95" s="324"/>
      <c r="H95" s="324"/>
      <c r="I95" s="324"/>
      <c r="J95" s="324"/>
      <c r="K95" s="334">
        <v>4</v>
      </c>
      <c r="L95" s="732">
        <v>3</v>
      </c>
      <c r="M95" s="732"/>
      <c r="N95" s="724">
        <f t="shared" si="6"/>
        <v>4</v>
      </c>
      <c r="O95" s="725">
        <f t="shared" si="6"/>
        <v>3</v>
      </c>
      <c r="Q95" s="723">
        <f t="shared" si="5"/>
        <v>4</v>
      </c>
      <c r="R95" s="723">
        <f t="shared" si="5"/>
        <v>3</v>
      </c>
    </row>
    <row r="96" spans="1:18" s="322" customFormat="1" ht="15" customHeight="1" x14ac:dyDescent="0.15">
      <c r="A96" s="335"/>
      <c r="B96" s="323" t="s">
        <v>360</v>
      </c>
      <c r="C96" s="324"/>
      <c r="D96" s="323" t="s">
        <v>361</v>
      </c>
      <c r="E96" s="324"/>
      <c r="F96" s="324"/>
      <c r="G96" s="324"/>
      <c r="H96" s="324"/>
      <c r="I96" s="324"/>
      <c r="J96" s="324"/>
      <c r="K96" s="334">
        <v>5</v>
      </c>
      <c r="L96" s="732">
        <v>5</v>
      </c>
      <c r="M96" s="732"/>
      <c r="N96" s="724">
        <f t="shared" si="6"/>
        <v>5</v>
      </c>
      <c r="O96" s="725">
        <f t="shared" si="6"/>
        <v>5</v>
      </c>
      <c r="Q96" s="723">
        <f t="shared" si="5"/>
        <v>5</v>
      </c>
      <c r="R96" s="723">
        <f t="shared" si="5"/>
        <v>5</v>
      </c>
    </row>
    <row r="97" spans="1:21" s="322" customFormat="1" ht="15" customHeight="1" x14ac:dyDescent="0.15">
      <c r="A97" s="335"/>
      <c r="B97" s="323"/>
      <c r="C97" s="324"/>
      <c r="D97" s="323" t="s">
        <v>300</v>
      </c>
      <c r="E97" s="324"/>
      <c r="F97" s="324"/>
      <c r="G97" s="324"/>
      <c r="H97" s="324"/>
      <c r="I97" s="324"/>
      <c r="J97" s="324"/>
      <c r="K97" s="334"/>
      <c r="L97" s="732"/>
      <c r="M97" s="732"/>
      <c r="N97" s="724"/>
      <c r="O97" s="725"/>
      <c r="Q97" s="723"/>
      <c r="R97" s="723"/>
    </row>
    <row r="98" spans="1:21" s="322" customFormat="1" ht="15" customHeight="1" x14ac:dyDescent="0.15">
      <c r="A98" s="335"/>
      <c r="B98" s="323"/>
      <c r="C98" s="324"/>
      <c r="D98" s="323" t="s">
        <v>142</v>
      </c>
      <c r="E98" s="324"/>
      <c r="F98" s="324"/>
      <c r="G98" s="324"/>
      <c r="H98" s="324"/>
      <c r="I98" s="324"/>
      <c r="J98" s="324"/>
      <c r="K98" s="334">
        <v>10</v>
      </c>
      <c r="L98" s="732">
        <v>7</v>
      </c>
      <c r="M98" s="732"/>
      <c r="N98" s="724">
        <f t="shared" si="6"/>
        <v>10</v>
      </c>
      <c r="O98" s="725">
        <f t="shared" si="6"/>
        <v>7</v>
      </c>
      <c r="Q98" s="723">
        <f t="shared" si="5"/>
        <v>10</v>
      </c>
      <c r="R98" s="723">
        <f t="shared" si="5"/>
        <v>7</v>
      </c>
    </row>
    <row r="99" spans="1:21" s="322" customFormat="1" ht="15" customHeight="1" x14ac:dyDescent="0.15">
      <c r="A99" s="336"/>
      <c r="B99" s="325"/>
      <c r="C99" s="326"/>
      <c r="D99" s="325" t="s">
        <v>362</v>
      </c>
      <c r="E99" s="326"/>
      <c r="F99" s="326"/>
      <c r="G99" s="326"/>
      <c r="H99" s="326"/>
      <c r="I99" s="326"/>
      <c r="J99" s="326"/>
      <c r="K99" s="332">
        <v>5</v>
      </c>
      <c r="L99" s="734">
        <v>7</v>
      </c>
      <c r="M99" s="732"/>
      <c r="N99" s="729">
        <f t="shared" si="6"/>
        <v>5</v>
      </c>
      <c r="O99" s="730">
        <f t="shared" si="6"/>
        <v>7</v>
      </c>
      <c r="Q99" s="723">
        <f t="shared" si="5"/>
        <v>5</v>
      </c>
      <c r="R99" s="723">
        <f t="shared" si="5"/>
        <v>7</v>
      </c>
    </row>
    <row r="100" spans="1:21" s="322" customFormat="1" ht="15" customHeight="1" x14ac:dyDescent="0.15">
      <c r="A100" s="333" t="s">
        <v>140</v>
      </c>
      <c r="B100" s="333" t="s">
        <v>314</v>
      </c>
      <c r="C100" s="333"/>
      <c r="D100" s="329" t="s">
        <v>249</v>
      </c>
      <c r="E100" s="329"/>
      <c r="F100" s="329"/>
      <c r="G100" s="329"/>
      <c r="H100" s="329"/>
      <c r="I100" s="329"/>
      <c r="J100" s="329"/>
      <c r="K100" s="334">
        <v>10</v>
      </c>
      <c r="L100" s="732">
        <v>10</v>
      </c>
      <c r="M100" s="732"/>
      <c r="N100" s="721">
        <f t="shared" si="6"/>
        <v>10</v>
      </c>
      <c r="O100" s="722">
        <f t="shared" si="6"/>
        <v>10</v>
      </c>
      <c r="Q100" s="723">
        <f>IF($P$1&gt;=K100,0.2*K100,K100-($P$1*0.8))</f>
        <v>10</v>
      </c>
      <c r="R100" s="723">
        <f>IF($P$1&gt;=L100,0.2*L100,L100-($P$1*0.8))</f>
        <v>10</v>
      </c>
      <c r="U100" s="322">
        <v>21</v>
      </c>
    </row>
    <row r="101" spans="1:21" s="322" customFormat="1" ht="15" customHeight="1" x14ac:dyDescent="0.15">
      <c r="A101" s="336"/>
      <c r="B101" s="336" t="s">
        <v>141</v>
      </c>
      <c r="C101" s="336"/>
      <c r="D101" s="326" t="s">
        <v>250</v>
      </c>
      <c r="E101" s="326"/>
      <c r="F101" s="326"/>
      <c r="G101" s="326"/>
      <c r="H101" s="326"/>
      <c r="I101" s="326"/>
      <c r="J101" s="326"/>
      <c r="K101" s="332">
        <v>5</v>
      </c>
      <c r="L101" s="734">
        <v>5</v>
      </c>
      <c r="M101" s="732"/>
      <c r="N101" s="729">
        <f t="shared" si="6"/>
        <v>5</v>
      </c>
      <c r="O101" s="730">
        <f t="shared" si="6"/>
        <v>5</v>
      </c>
      <c r="Q101" s="723">
        <f>IF($P$1&gt;=K101,0.2*K101,K101-($P$1*0.8))</f>
        <v>5</v>
      </c>
      <c r="R101" s="723">
        <f>IF($P$1&gt;=L101,0.2*L101,L101-($P$1*0.8))</f>
        <v>5</v>
      </c>
      <c r="U101" s="322">
        <v>22</v>
      </c>
    </row>
    <row r="102" spans="1:21" s="322" customFormat="1" ht="15" customHeight="1" x14ac:dyDescent="0.15"/>
    <row r="103" spans="1:21" x14ac:dyDescent="0.15">
      <c r="C103" s="321" t="s">
        <v>374</v>
      </c>
    </row>
    <row r="104" spans="1:21" x14ac:dyDescent="0.15">
      <c r="C104" s="369" t="s">
        <v>375</v>
      </c>
    </row>
    <row r="105" spans="1:21" x14ac:dyDescent="0.15">
      <c r="C105" s="321" t="s">
        <v>376</v>
      </c>
    </row>
    <row r="106" spans="1:21" x14ac:dyDescent="0.15">
      <c r="C106" s="321" t="s">
        <v>326</v>
      </c>
    </row>
  </sheetData>
  <sheetProtection password="CC19" sheet="1"/>
  <mergeCells count="13">
    <mergeCell ref="B17:B22"/>
    <mergeCell ref="B5:C6"/>
    <mergeCell ref="J1:K1"/>
    <mergeCell ref="O5:O6"/>
    <mergeCell ref="F1:G1"/>
    <mergeCell ref="H1:I1"/>
    <mergeCell ref="K5:K6"/>
    <mergeCell ref="L5:L6"/>
    <mergeCell ref="N5:N6"/>
    <mergeCell ref="N4:O4"/>
    <mergeCell ref="D5:J6"/>
    <mergeCell ref="K4:L4"/>
    <mergeCell ref="F4:I4"/>
  </mergeCells>
  <phoneticPr fontId="2"/>
  <conditionalFormatting sqref="H1:I1 H2">
    <cfRule type="expression" dxfId="6" priority="10" stopIfTrue="1">
      <formula>$O$2=FALSE</formula>
    </cfRule>
  </conditionalFormatting>
  <conditionalFormatting sqref="I2:L2">
    <cfRule type="expression" dxfId="5" priority="11" stopIfTrue="1">
      <formula>$O$2=FALSE</formula>
    </cfRule>
  </conditionalFormatting>
  <conditionalFormatting sqref="N4:O6">
    <cfRule type="expression" dxfId="4" priority="12" stopIfTrue="1">
      <formula>OR($O$2=FALSE,$I$2="",$K$2="")</formula>
    </cfRule>
  </conditionalFormatting>
  <conditionalFormatting sqref="N7:O101">
    <cfRule type="expression" dxfId="3" priority="13" stopIfTrue="1">
      <formula>OR($O$2=FALSE,$I$2="",$K$2="")</formula>
    </cfRule>
  </conditionalFormatting>
  <conditionalFormatting sqref="J1:L1">
    <cfRule type="expression" dxfId="2" priority="14" stopIfTrue="1">
      <formula>$O$2=FALSE</formula>
    </cfRule>
  </conditionalFormatting>
  <conditionalFormatting sqref="F4 H3:I3">
    <cfRule type="expression" dxfId="1" priority="20" stopIfTrue="1">
      <formula>$O$2=FALSE</formula>
    </cfRule>
  </conditionalFormatting>
  <dataValidations count="2">
    <dataValidation type="list" allowBlank="1" showInputMessage="1" showErrorMessage="1" sqref="K2">
      <formula1>$U$7:$U$57</formula1>
    </dataValidation>
    <dataValidation type="list" allowBlank="1" showInputMessage="1" showErrorMessage="1" sqref="I2">
      <formula1>$U$7:$U$57</formula1>
    </dataValidation>
  </dataValidations>
  <printOptions horizontalCentered="1"/>
  <pageMargins left="0.39370078740157483" right="0.39370078740157483" top="0.59055118110236227" bottom="0.59055118110236227" header="0.51181102362204722" footer="0.51181102362204722"/>
  <pageSetup paperSize="9" scale="81"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22" r:id="rId4" name="Check Box 6">
              <controlPr locked="0" defaultSize="0" autoFill="0" autoLine="0" autoPict="0">
                <anchor moveWithCells="1">
                  <from>
                    <xdr:col>4</xdr:col>
                    <xdr:colOff>38100</xdr:colOff>
                    <xdr:row>0</xdr:row>
                    <xdr:rowOff>257175</xdr:rowOff>
                  </from>
                  <to>
                    <xdr:col>4</xdr:col>
                    <xdr:colOff>314325</xdr:colOff>
                    <xdr:row>1</xdr:row>
                    <xdr:rowOff>200025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6"/>
  <sheetViews>
    <sheetView showGridLines="0" showRowColHeaders="0" zoomScaleNormal="100" workbookViewId="0"/>
  </sheetViews>
  <sheetFormatPr defaultColWidth="9" defaultRowHeight="13.5" x14ac:dyDescent="0.15"/>
  <cols>
    <col min="1" max="1" width="4.125" style="47" customWidth="1"/>
    <col min="2" max="2" width="42.25" style="47" bestFit="1" customWidth="1"/>
    <col min="3" max="3" width="4.75" style="47" customWidth="1"/>
    <col min="4" max="4" width="4.375" style="47" bestFit="1" customWidth="1"/>
    <col min="5" max="5" width="9" style="47"/>
    <col min="6" max="6" width="11" style="47" hidden="1" customWidth="1"/>
    <col min="7" max="7" width="9.25" style="47" hidden="1" customWidth="1"/>
    <col min="8" max="8" width="27.375" style="47" hidden="1" customWidth="1"/>
    <col min="9" max="9" width="0" style="47" hidden="1" customWidth="1"/>
    <col min="10" max="10" width="11" style="47" hidden="1" customWidth="1"/>
    <col min="11" max="11" width="9.25" style="47" hidden="1" customWidth="1"/>
    <col min="12" max="12" width="2.5" style="47" customWidth="1"/>
    <col min="13" max="13" width="6.25" style="47" customWidth="1"/>
    <col min="14" max="14" width="7.75" style="47" customWidth="1"/>
    <col min="15" max="16384" width="9" style="47"/>
  </cols>
  <sheetData>
    <row r="1" spans="1:15" ht="21" x14ac:dyDescent="0.2">
      <c r="A1" s="46"/>
      <c r="B1" s="46" t="s">
        <v>917</v>
      </c>
      <c r="C1" s="46"/>
      <c r="D1" s="46"/>
    </row>
    <row r="2" spans="1:15" x14ac:dyDescent="0.15">
      <c r="K2" s="48" t="s">
        <v>902</v>
      </c>
    </row>
    <row r="4" spans="1:15" ht="27.75" customHeight="1" x14ac:dyDescent="0.15">
      <c r="B4" s="776" t="s">
        <v>896</v>
      </c>
      <c r="C4" s="153"/>
      <c r="D4" s="49" t="s">
        <v>897</v>
      </c>
      <c r="F4" s="47" t="s">
        <v>899</v>
      </c>
      <c r="G4" s="47">
        <f>IF(AND(C4&gt;0,C5="○"),860000,0)</f>
        <v>0</v>
      </c>
      <c r="J4" s="47" t="s">
        <v>900</v>
      </c>
      <c r="K4" s="47">
        <f>IF(G6&lt;=G4,G6,G4)</f>
        <v>0</v>
      </c>
      <c r="L4" s="702"/>
      <c r="M4" s="702"/>
      <c r="N4" s="702"/>
      <c r="O4" s="702"/>
    </row>
    <row r="5" spans="1:15" ht="33" customHeight="1" x14ac:dyDescent="0.15">
      <c r="B5" s="776" t="s">
        <v>901</v>
      </c>
      <c r="C5" s="2169"/>
      <c r="D5" s="2170"/>
      <c r="F5" s="47" t="s">
        <v>899</v>
      </c>
      <c r="G5" s="47">
        <f>IF(OR(C4=0,AND(C4=1,C5="○")),0,500000)</f>
        <v>0</v>
      </c>
      <c r="H5" s="47" t="s">
        <v>903</v>
      </c>
      <c r="I5" s="47">
        <f>IF(G6&lt;=G5,G6,G5)</f>
        <v>0</v>
      </c>
      <c r="J5" s="47" t="s">
        <v>900</v>
      </c>
      <c r="K5" s="47">
        <f>IF(OR(C4=0,AND(C4=1,C5="○")),0,IF(AND(C4&gt;=1,C5=""),I5*C4,I5*(C4-1)))</f>
        <v>0</v>
      </c>
      <c r="L5" s="702"/>
      <c r="M5" s="703" t="s">
        <v>902</v>
      </c>
      <c r="N5" s="702"/>
      <c r="O5" s="702"/>
    </row>
    <row r="6" spans="1:15" x14ac:dyDescent="0.15">
      <c r="G6" s="47">
        <f>IF(OR(C4=0,C4=""),0,ROUNDDOWN(計算シート!I55/(C4+1),0))</f>
        <v>0</v>
      </c>
      <c r="L6" s="702"/>
      <c r="M6" s="702"/>
      <c r="N6" s="702"/>
      <c r="O6" s="702"/>
    </row>
    <row r="7" spans="1:15" ht="14.25" x14ac:dyDescent="0.15">
      <c r="B7" s="2171" t="s">
        <v>132</v>
      </c>
      <c r="C7" s="2172"/>
      <c r="L7" s="702"/>
      <c r="M7" s="702"/>
      <c r="N7" s="702"/>
      <c r="O7" s="702"/>
    </row>
    <row r="8" spans="1:15" ht="23.25" customHeight="1" x14ac:dyDescent="0.2">
      <c r="B8" s="777">
        <f>IF(SUM(K4:K5)&lt;=0,0,SUM(K4:K5))</f>
        <v>0</v>
      </c>
      <c r="C8" s="50" t="s">
        <v>909</v>
      </c>
    </row>
    <row r="10" spans="1:15" ht="13.5" customHeight="1" x14ac:dyDescent="0.15">
      <c r="B10" s="2173" t="s">
        <v>493</v>
      </c>
      <c r="C10" s="2174"/>
      <c r="D10" s="2174"/>
      <c r="E10" s="2174"/>
      <c r="F10" s="2174"/>
      <c r="G10" s="2174"/>
      <c r="H10" s="2174"/>
      <c r="I10" s="2174"/>
      <c r="J10" s="2174"/>
      <c r="K10" s="2174"/>
      <c r="L10" s="2174"/>
      <c r="M10" s="2174"/>
      <c r="N10" s="2175"/>
    </row>
    <row r="11" spans="1:15" ht="13.5" customHeight="1" x14ac:dyDescent="0.15">
      <c r="B11" s="2176"/>
      <c r="C11" s="2177"/>
      <c r="D11" s="2177"/>
      <c r="E11" s="2177"/>
      <c r="F11" s="2177"/>
      <c r="G11" s="2177"/>
      <c r="H11" s="2177"/>
      <c r="I11" s="2177"/>
      <c r="J11" s="2177"/>
      <c r="K11" s="2177"/>
      <c r="L11" s="2177"/>
      <c r="M11" s="2177"/>
      <c r="N11" s="2178"/>
    </row>
    <row r="12" spans="1:15" x14ac:dyDescent="0.15">
      <c r="B12" s="2176"/>
      <c r="C12" s="2177"/>
      <c r="D12" s="2177"/>
      <c r="E12" s="2177"/>
      <c r="F12" s="2177"/>
      <c r="G12" s="2177"/>
      <c r="H12" s="2177"/>
      <c r="I12" s="2177"/>
      <c r="J12" s="2177"/>
      <c r="K12" s="2177"/>
      <c r="L12" s="2177"/>
      <c r="M12" s="2177"/>
      <c r="N12" s="2178"/>
    </row>
    <row r="13" spans="1:15" x14ac:dyDescent="0.15">
      <c r="B13" s="2176"/>
      <c r="C13" s="2177"/>
      <c r="D13" s="2177"/>
      <c r="E13" s="2177"/>
      <c r="F13" s="2177"/>
      <c r="G13" s="2177"/>
      <c r="H13" s="2177"/>
      <c r="I13" s="2177"/>
      <c r="J13" s="2177"/>
      <c r="K13" s="2177"/>
      <c r="L13" s="2177"/>
      <c r="M13" s="2177"/>
      <c r="N13" s="2178"/>
    </row>
    <row r="14" spans="1:15" ht="14.25" customHeight="1" x14ac:dyDescent="0.15">
      <c r="B14" s="2176"/>
      <c r="C14" s="2177"/>
      <c r="D14" s="2177"/>
      <c r="E14" s="2177"/>
      <c r="F14" s="2177"/>
      <c r="G14" s="2177"/>
      <c r="H14" s="2177"/>
      <c r="I14" s="2177"/>
      <c r="J14" s="2177"/>
      <c r="K14" s="2177"/>
      <c r="L14" s="2177"/>
      <c r="M14" s="2177"/>
      <c r="N14" s="2178"/>
    </row>
    <row r="15" spans="1:15" ht="14.25" customHeight="1" x14ac:dyDescent="0.15">
      <c r="B15" s="2176"/>
      <c r="C15" s="2177"/>
      <c r="D15" s="2177"/>
      <c r="E15" s="2177"/>
      <c r="F15" s="2177"/>
      <c r="G15" s="2177"/>
      <c r="H15" s="2177"/>
      <c r="I15" s="2177"/>
      <c r="J15" s="2177"/>
      <c r="K15" s="2177"/>
      <c r="L15" s="2177"/>
      <c r="M15" s="2177"/>
      <c r="N15" s="2178"/>
    </row>
    <row r="16" spans="1:15" x14ac:dyDescent="0.15">
      <c r="B16" s="2176"/>
      <c r="C16" s="2177"/>
      <c r="D16" s="2177"/>
      <c r="E16" s="2177"/>
      <c r="F16" s="2177"/>
      <c r="G16" s="2177"/>
      <c r="H16" s="2177"/>
      <c r="I16" s="2177"/>
      <c r="J16" s="2177"/>
      <c r="K16" s="2177"/>
      <c r="L16" s="2177"/>
      <c r="M16" s="2177"/>
      <c r="N16" s="2178"/>
    </row>
    <row r="17" spans="2:14" x14ac:dyDescent="0.15">
      <c r="B17" s="2179"/>
      <c r="C17" s="2180"/>
      <c r="D17" s="2180"/>
      <c r="E17" s="2180"/>
      <c r="F17" s="2180"/>
      <c r="G17" s="2180"/>
      <c r="H17" s="2180"/>
      <c r="I17" s="2180"/>
      <c r="J17" s="2180"/>
      <c r="K17" s="2180"/>
      <c r="L17" s="2180"/>
      <c r="M17" s="2180"/>
      <c r="N17" s="2181"/>
    </row>
    <row r="20" spans="2:14" ht="20.25" customHeight="1" x14ac:dyDescent="0.15">
      <c r="B20" s="781" t="s">
        <v>39</v>
      </c>
      <c r="C20" s="775"/>
      <c r="D20" s="775"/>
      <c r="E20" s="775"/>
    </row>
    <row r="21" spans="2:14" ht="26.25" customHeight="1" x14ac:dyDescent="0.15">
      <c r="B21" s="773" t="s">
        <v>58</v>
      </c>
      <c r="C21" s="2182" t="s">
        <v>38</v>
      </c>
      <c r="D21" s="2182"/>
      <c r="E21" s="2182" t="s">
        <v>241</v>
      </c>
      <c r="F21" s="2182"/>
      <c r="L21" s="2185" t="s">
        <v>37</v>
      </c>
      <c r="M21" s="2186"/>
    </row>
    <row r="22" spans="2:14" ht="26.25" customHeight="1" x14ac:dyDescent="0.15">
      <c r="B22" s="778"/>
      <c r="C22" s="2183"/>
      <c r="D22" s="2184"/>
      <c r="E22" s="774"/>
      <c r="F22" s="779"/>
      <c r="G22" s="779"/>
      <c r="H22" s="779"/>
      <c r="I22" s="779"/>
      <c r="J22" s="779"/>
      <c r="K22" s="779"/>
      <c r="L22" s="2187"/>
      <c r="M22" s="2187"/>
    </row>
    <row r="23" spans="2:14" ht="26.25" customHeight="1" x14ac:dyDescent="0.15">
      <c r="B23" s="778"/>
      <c r="C23" s="2183"/>
      <c r="D23" s="2184"/>
      <c r="E23" s="774"/>
      <c r="F23" s="780"/>
      <c r="G23" s="780"/>
      <c r="H23" s="780"/>
      <c r="I23" s="780"/>
      <c r="J23" s="780"/>
      <c r="K23" s="780"/>
      <c r="L23" s="2187"/>
      <c r="M23" s="2187"/>
    </row>
    <row r="24" spans="2:14" ht="26.25" customHeight="1" x14ac:dyDescent="0.15">
      <c r="B24" s="778"/>
      <c r="C24" s="2183"/>
      <c r="D24" s="2184"/>
      <c r="E24" s="774"/>
      <c r="F24" s="780"/>
      <c r="G24" s="780"/>
      <c r="H24" s="780"/>
      <c r="I24" s="780"/>
      <c r="J24" s="780"/>
      <c r="K24" s="780"/>
      <c r="L24" s="2187"/>
      <c r="M24" s="2187"/>
    </row>
    <row r="25" spans="2:14" ht="26.25" customHeight="1" x14ac:dyDescent="0.15">
      <c r="B25" s="778"/>
      <c r="C25" s="2183"/>
      <c r="D25" s="2184"/>
      <c r="E25" s="774"/>
      <c r="F25" s="780"/>
      <c r="G25" s="780"/>
      <c r="H25" s="780"/>
      <c r="I25" s="780"/>
      <c r="J25" s="780"/>
      <c r="K25" s="780"/>
      <c r="L25" s="2187"/>
      <c r="M25" s="2187"/>
    </row>
    <row r="26" spans="2:14" ht="22.5" customHeight="1" x14ac:dyDescent="0.15">
      <c r="D26" s="2168" t="s">
        <v>858</v>
      </c>
      <c r="E26" s="2168"/>
      <c r="L26" s="2167" t="str">
        <f>IF(SUM(L22:M25)=0,"",SUM(L22:M25))</f>
        <v/>
      </c>
      <c r="M26" s="2167"/>
    </row>
  </sheetData>
  <sheetProtection password="CC19" sheet="1"/>
  <mergeCells count="16">
    <mergeCell ref="L26:M26"/>
    <mergeCell ref="D26:E26"/>
    <mergeCell ref="C5:D5"/>
    <mergeCell ref="B7:C7"/>
    <mergeCell ref="B10:N17"/>
    <mergeCell ref="C21:D21"/>
    <mergeCell ref="C25:D25"/>
    <mergeCell ref="L21:M21"/>
    <mergeCell ref="L22:M22"/>
    <mergeCell ref="L23:M23"/>
    <mergeCell ref="L24:M24"/>
    <mergeCell ref="L25:M25"/>
    <mergeCell ref="E21:F21"/>
    <mergeCell ref="C22:D22"/>
    <mergeCell ref="C23:D23"/>
    <mergeCell ref="C24:D24"/>
  </mergeCells>
  <phoneticPr fontId="2"/>
  <dataValidations xWindow="488" yWindow="169" count="2">
    <dataValidation imeMode="off" allowBlank="1" showInputMessage="1" showErrorMessage="1" sqref="C4"/>
    <dataValidation type="list" allowBlank="1" showInputMessage="1" showErrorMessage="1" prompt="配偶者を専従者に_x000a_していれば「○」_x000a_配偶者を専従者に_x000a_していなければ「空白」" sqref="C5:D5">
      <formula1>$M$4:$M$5</formula1>
    </dataValidation>
  </dataValidations>
  <pageMargins left="0.75" right="0.75" top="1" bottom="1" header="0.51200000000000001" footer="0.51200000000000001"/>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説明書</vt:lpstr>
      <vt:lpstr>計算シート</vt:lpstr>
      <vt:lpstr>収支内訳書（表）</vt:lpstr>
      <vt:lpstr>収支内訳書（表）1</vt:lpstr>
      <vt:lpstr>収支内訳書（裏）</vt:lpstr>
      <vt:lpstr>収支内訳書（裏）１</vt:lpstr>
      <vt:lpstr>償却資産明細書(入力)</vt:lpstr>
      <vt:lpstr>耐用年数表</vt:lpstr>
      <vt:lpstr>専従者控除シート</vt:lpstr>
      <vt:lpstr>新償却資産計算</vt:lpstr>
      <vt:lpstr>償却資産明細書(印刷)</vt:lpstr>
      <vt:lpstr>償却率 (H20まで)</vt:lpstr>
      <vt:lpstr>償却率 (H21から)</vt:lpstr>
      <vt:lpstr>償却率</vt:lpstr>
      <vt:lpstr>印字要求</vt:lpstr>
      <vt:lpstr>償却率１００</vt:lpstr>
      <vt:lpstr>計算シート!Print_Area</vt:lpstr>
      <vt:lpstr>'収支内訳書（表）'!Print_Area</vt:lpstr>
      <vt:lpstr>'収支内訳書（表）1'!Print_Area</vt:lpstr>
      <vt:lpstr>'収支内訳書（裏）'!Print_Area</vt:lpstr>
      <vt:lpstr>'収支内訳書（裏）１'!Print_Area</vt:lpstr>
      <vt:lpstr>'償却資産明細書(入力)'!Print_Area</vt:lpstr>
      <vt:lpstr>説明書!Print_Area</vt:lpstr>
      <vt:lpstr>支出</vt:lpstr>
      <vt:lpstr>収支の別</vt:lpstr>
      <vt:lpstr>収入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奥村　聖</cp:lastModifiedBy>
  <cp:lastPrinted>2022-01-24T07:04:21Z</cp:lastPrinted>
  <dcterms:created xsi:type="dcterms:W3CDTF">2002-07-03T03:35:20Z</dcterms:created>
  <dcterms:modified xsi:type="dcterms:W3CDTF">2024-01-04T02:56:53Z</dcterms:modified>
</cp:coreProperties>
</file>